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firstSheet="4" activeTab="9"/>
  </bookViews>
  <sheets>
    <sheet name="CASTILLO" sheetId="5" r:id="rId1"/>
    <sheet name="FLORES" sheetId="7" r:id="rId2"/>
    <sheet name="PINEDO" sheetId="4" r:id="rId3"/>
    <sheet name="GUEVARA" sheetId="2" r:id="rId4"/>
    <sheet name="VALDERA" sheetId="3" r:id="rId5"/>
    <sheet name="DAVILA" sheetId="1" r:id="rId6"/>
    <sheet name="GUEVARA1" sheetId="6" r:id="rId7"/>
    <sheet name="PINEDO1" sheetId="8" r:id="rId8"/>
    <sheet name="PUNTAJE" sheetId="9" r:id="rId9"/>
    <sheet name="RESULTADOS" sheetId="10" r:id="rId10"/>
    <sheet name="Hoja4" sheetId="25" r:id="rId11"/>
    <sheet name="RESULTADOS-CLASE-MODELO" sheetId="11" r:id="rId12"/>
    <sheet name="ZAMBRANO-CLASE" sheetId="13" r:id="rId13"/>
    <sheet name="ZURITA-CLASE" sheetId="14" r:id="rId14"/>
    <sheet name="ACOSTA-CLASE" sheetId="15" r:id="rId15"/>
    <sheet name="RODRIGUEZ-CLASE" sheetId="16" r:id="rId16"/>
    <sheet name="REYES-CLASE" sheetId="17" r:id="rId17"/>
    <sheet name="NIQUEN-CLASE" sheetId="18" r:id="rId18"/>
    <sheet name="ACOSTA-ENTREVISTA" sheetId="19" r:id="rId19"/>
    <sheet name="RODRIGUEZ-ENTREVISTA" sheetId="20" r:id="rId20"/>
    <sheet name="REYES-ENTREVISTA" sheetId="21" r:id="rId21"/>
    <sheet name="NIQUEN-ENTREVISTA" sheetId="22" r:id="rId22"/>
    <sheet name="Hoja1" sheetId="23" r:id="rId23"/>
    <sheet name="Hoja3" sheetId="24" r:id="rId2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<sst xmlns="http://schemas.openxmlformats.org/spreadsheetml/2006/main" count="1702" uniqueCount="310">
  <si>
    <t>Anexo 5</t>
  </si>
  <si>
    <t>CRITERIOS DE EVALUACIÓN PARA DOCENTES REGULARES</t>
  </si>
  <si>
    <t>RUBRO</t>
  </si>
  <si>
    <t>CRITERIO</t>
  </si>
  <si>
    <t>SUBCRITERIO</t>
  </si>
  <si>
    <t>PUNTAJE MÁXIMO POR CRITERIO</t>
  </si>
  <si>
    <t>PUNTAJE MÁXIMO POR RUBRO</t>
  </si>
  <si>
    <t>1. FORMACIÓN ACADÉMICA, PROFESIONAL Y TÉCNICA</t>
  </si>
  <si>
    <t>1.1. Estudios 
de pregrado</t>
  </si>
  <si>
    <t>Título profesional</t>
  </si>
  <si>
    <t>Título profesional técnico</t>
  </si>
  <si>
    <t>Título técnico</t>
  </si>
  <si>
    <t>1.2. Estudios 
de posgrado</t>
  </si>
  <si>
    <t>Estudios concluidos de doctorado</t>
  </si>
  <si>
    <t>Grado de maestro/magister registrado en la Sunedu</t>
  </si>
  <si>
    <t>Estudios concluidos de maestría</t>
  </si>
  <si>
    <t>1.3. Programas de formación continua afines a la unidad didáctica</t>
  </si>
  <si>
    <t>Programas afines a la 
posición con duración igual o mayor a 96 horas o su equivalencia en  créditos</t>
  </si>
  <si>
    <t>Programas con duración igual o mayor a 16 horas y hasta 96 horas o su equivencia en créditos</t>
  </si>
  <si>
    <t>Medio (o.5) punto por cada 16 horas acumuladas</t>
  </si>
  <si>
    <t>1.4. Otros programas de formación continua, incluyendo temas de pedagogía</t>
  </si>
  <si>
    <t>Programas con duración igual o mayor a 96 horas o su equivencia en créditos</t>
  </si>
  <si>
    <t xml:space="preserve">Un (1) punto  por cada 96 horas acumuladas </t>
  </si>
  <si>
    <t>Cursos de Ofimática igual o mayores a 24 horas o su equivalente en créditos</t>
  </si>
  <si>
    <t>1 punto pot cada certificado</t>
  </si>
  <si>
    <t>Certificación de dominio de idioma (1)</t>
  </si>
  <si>
    <t>Nivel avanzado</t>
  </si>
  <si>
    <t>Lenguas originarias (2)</t>
  </si>
  <si>
    <t>Incorporados en el Registro Nacional de Docentes Bilingúes en Lenguas Originarias (RNDBLO)</t>
  </si>
  <si>
    <t>2. EXPERIENCIA PROFESIONAL</t>
  </si>
  <si>
    <t>2.1. Experiencia laboral en el sector productivo (instituciones públicas o privadas)</t>
  </si>
  <si>
    <t>2.2. Experiencia docente en Educación Superior</t>
  </si>
  <si>
    <t>3. Condiciones de excelencia profesional</t>
  </si>
  <si>
    <t>3.1 Competencias para la empleabilidad (3)</t>
  </si>
  <si>
    <t>Un (1) punto por certificado de formación continua en competencias para la empleabilidad</t>
  </si>
  <si>
    <t>Un (1) punto por año de experiencia comprobada en aplicación y desarrollo de competencias para la empleabilidad (4)</t>
  </si>
  <si>
    <t>3.2 Enfoques transversales priorizados (derechos humanos, ambiente, género, interculturalidad, discapacidad)</t>
  </si>
  <si>
    <t>Un (1) punto por certificado de formación continua en enfoques transversales</t>
  </si>
  <si>
    <t>Un (1) punto por año de experiencia comprobada en aplicación y desarrollo de enfoques transversales (4)</t>
  </si>
  <si>
    <t>3.1 Otras competencias: innovación tecnológica Proyecto ubicado en el ranking ganador a nivel nacional (Superactec u otros).</t>
  </si>
  <si>
    <t>Un (1) punto por documento de acreditación</t>
  </si>
  <si>
    <t>PUNTAJE TOTAL</t>
  </si>
  <si>
    <t>En los criterios 1.1 y 1.2 se asigna el puntaje al mayor grado obtenido en cada subcriterio. Los subcriterios de 1.2 son acumulativos en los mayores grados obtenidos.</t>
  </si>
  <si>
    <t>Los criterios 1.3 y 1.4 son acumulativos y no excluyentes entre sí. Los criterios 2.1 y 2.2 son acumulativos.</t>
  </si>
  <si>
    <t>Los criterios 3.1,  3.2 y 3.3 son acumulativos.</t>
  </si>
  <si>
    <t>Un crédito es igual a 16 horas teórico-prácticas o 32 horas de práctica. (1) Certificación emitida por un centro de Idiomas certificado.</t>
  </si>
  <si>
    <t>(2) Proceso de evaluación realizado por el Minedu.</t>
  </si>
  <si>
    <t>(3) Comunicación efectiva, gestión de conflictos, trabajo en equipo, ética y ciudadanía, liderazgo personal y profesional, responsabilidad social y desarrollo sostenible, gestión de riesgos de desastres, salud y seguridad, emprendimiento, desarrollo artístico, cultura física y deportiva.</t>
  </si>
  <si>
    <t>(4) Experiencia comprobada se entiende como dictado de charlas, cursos, experiencia en su implementación, todo ello debidamente certificado.</t>
  </si>
  <si>
    <t>Grado de doctor regisstrado en SUNEDU</t>
  </si>
  <si>
    <t>CONTRATO</t>
  </si>
  <si>
    <t>Programa de estudios</t>
  </si>
  <si>
    <t>Unidades Didácticas</t>
  </si>
  <si>
    <t>Horas</t>
  </si>
  <si>
    <t>Créditos</t>
  </si>
  <si>
    <t>Período lectivo</t>
  </si>
  <si>
    <t>Producción Agropecuaria</t>
  </si>
  <si>
    <t>I</t>
  </si>
  <si>
    <t>III</t>
  </si>
  <si>
    <t>RODRÍGUEZ CÓRDOVA LILIANA VANESA</t>
  </si>
  <si>
    <t>V</t>
  </si>
  <si>
    <t>ZURITA RODRIGUEZ JESUS</t>
  </si>
  <si>
    <t>ACOSTA GRANADOS IRENE CAROL</t>
  </si>
  <si>
    <t>ZAMBRANO VALDEZ RUBEN</t>
  </si>
  <si>
    <t>ESTELA ROJAS WALDIR GOODIMER</t>
  </si>
  <si>
    <t>APELLIDOS Y NOMBRES DEL POSTULANTE</t>
  </si>
  <si>
    <t>ESPECIALIDAD</t>
  </si>
  <si>
    <t>FECHA</t>
  </si>
  <si>
    <t>REYES GONZALES ELISA CRISTINA</t>
  </si>
  <si>
    <t>FENCO PERICHE HERSSI</t>
  </si>
  <si>
    <t>NIQUEN INOÑAN NELLY RUSVI</t>
  </si>
  <si>
    <t>ORDEN</t>
  </si>
  <si>
    <t>APELLIDOS Y NOMBRES</t>
  </si>
  <si>
    <t>3. CONDICIONES DE EXCELENCIA PROFESIONAL</t>
  </si>
  <si>
    <t>TOTAL</t>
  </si>
  <si>
    <t xml:space="preserve">RESULTADOS DE EVALUACIÓN CURRICULAR  </t>
  </si>
  <si>
    <t xml:space="preserve"> R.VM.N°005-2019 -MINEDU</t>
  </si>
  <si>
    <t>N° EXP.</t>
  </si>
  <si>
    <t>N° DE FOLIOS</t>
  </si>
  <si>
    <t xml:space="preserve">NOMBRE DEL POSTULANTE </t>
  </si>
  <si>
    <t xml:space="preserve">PROGRAMA DE ESTUDIOS </t>
  </si>
  <si>
    <t xml:space="preserve">ESPECIALIDAD </t>
  </si>
  <si>
    <t>CODIGO DE PLAZA</t>
  </si>
  <si>
    <t xml:space="preserve">PUNTAJE </t>
  </si>
  <si>
    <t>Ingeniero Zootecnista</t>
  </si>
  <si>
    <t>PRODUCCIÓN AGROPECUARIA</t>
  </si>
  <si>
    <t>OBSERVADO</t>
  </si>
  <si>
    <t>TEMA</t>
  </si>
  <si>
    <t>HORA</t>
  </si>
  <si>
    <t>_____________________________       _____________________________   __________________________</t>
  </si>
  <si>
    <t>Jefe de Area Académica de Prod Agr.</t>
  </si>
  <si>
    <t>Docente</t>
  </si>
  <si>
    <t>Estudiante</t>
  </si>
  <si>
    <t>RESULTADOS DE CLASE MODELO</t>
  </si>
  <si>
    <t>FORMATO 4</t>
  </si>
  <si>
    <t>Código de la posición vacante: 20831213818</t>
  </si>
  <si>
    <t>Nombres y apellidos:</t>
  </si>
  <si>
    <t>DNI:</t>
  </si>
  <si>
    <t>Fecha:</t>
  </si>
  <si>
    <t>INDICADORES A EVALUAR</t>
  </si>
  <si>
    <t>ESCALA DE VALORACIÓN</t>
  </si>
  <si>
    <t>No identificado</t>
  </si>
  <si>
    <t>Insatisfactorio</t>
  </si>
  <si>
    <t xml:space="preserve">Mínimo </t>
  </si>
  <si>
    <t>requerido</t>
  </si>
  <si>
    <t>Bueno</t>
  </si>
  <si>
    <t>Alto</t>
  </si>
  <si>
    <t>1. PLANIFICACIÓN Y EVALUACIÓN DE LAS SESIONES DE APRENDIZAJE</t>
  </si>
  <si>
    <t>1.1 Presenta un plan para realizar la presentación de la actividad, desarrolla la práctica dirigida de los aprendizajes, aplicación o transferencia de los aprendizajes.</t>
  </si>
  <si>
    <t>1.2 Propone el desarrollo articulado y coherente de las diversas fases del plan de aprendizaje.</t>
  </si>
  <si>
    <t>1.3 Establece las capacidades, habilidades, actitudes y conocimientos que se quiere lograr en la actividad de aprendizaje.</t>
  </si>
  <si>
    <t>1.4 Establece los objetivos por competencias que se desea alcanzar en la sesión de enseñanza-aprendizaje.</t>
  </si>
  <si>
    <t>1.5 Explica el modo de evaluación de la sesión de enseñanza–aprendizaje.</t>
  </si>
  <si>
    <t>2. DOMINIO PEDAGÓGICO</t>
  </si>
  <si>
    <t>2.1 Desarrolla el contenido del tema con claridad y precisión.</t>
  </si>
  <si>
    <t>2.2 Organiza su tiempo en función de las necesidades y características de los estudiantes.</t>
  </si>
  <si>
    <t>2.3 Relaciona los nuevos conocimientos con los saberes previos del estudiante.</t>
  </si>
  <si>
    <t>2.4 Desarrolla la clase manteniendo la motivación de sus estudiantes.</t>
  </si>
  <si>
    <t>2.5 Orienta el proceso de consolidación del aprendizaje.</t>
  </si>
  <si>
    <t>2.6 Realiza la clase de manera dinámica y participativa.</t>
  </si>
  <si>
    <t>2.7 Promueve el trabajo en equipo para el aprendizaje colaborativo.</t>
  </si>
  <si>
    <t>3. DOMINIO TÉCNICO</t>
  </si>
  <si>
    <t>3.1 Demuestra dominio del tema expuesto.</t>
  </si>
  <si>
    <t>3.2 Maneja contenidos actualizados y dosificados en función de las necesidades de aprendizaje.</t>
  </si>
  <si>
    <t>3.3 Traslada a la práctica los conocimientos teóricos sobre el tema de su exposición.</t>
  </si>
  <si>
    <t>3.4 Desarrolla casos reales y ejemplos prácticos de forma sencilla sobre la materia tratada.</t>
  </si>
  <si>
    <t>Mínimo requerido</t>
  </si>
  <si>
    <t>4. COMUNICACIÓN EFECTIVA</t>
  </si>
  <si>
    <t>4.1 Escucha con atención y respeta las opiniones y apreciaciones de sus estudiantes.</t>
  </si>
  <si>
    <t>4.2 Se comunica en forma clara y organizada.</t>
  </si>
  <si>
    <t>4.3 Su lenguaje corporal se relaciona con el mensaje que transmite.</t>
  </si>
  <si>
    <t>4.4 Responde a las preguntas mostrando interés y apertura.</t>
  </si>
  <si>
    <t>4.5 Aclara las dudas sobre la materia tratada demostrando interés y apertura.</t>
  </si>
  <si>
    <t>5. USO DE RECURSOS Y EQUIPOS DISPONIBLES</t>
  </si>
  <si>
    <t>5.1 Despliega métodos, técnicas o recursos para generar experiencias de aprendizaje colaborativas o autónomas.</t>
  </si>
  <si>
    <t>5.2 Demuestra dominio sobre el uso de los materiales que emplea durante el desarrollo de la clase.</t>
  </si>
  <si>
    <t>5.3  Selecciona recursos y materiales educativos de acuerdo con las características del estudiante y su contexto.</t>
  </si>
  <si>
    <t>5.4 Propone el uso de recursos  visuales, herramientas, máquinas y materiales que favorecen el desarrollo  de las habilidades, capacidades y conocimientos.</t>
  </si>
  <si>
    <t>PUNTAJE TOTAL: 100 PUNTOS</t>
  </si>
  <si>
    <t>  </t>
  </si>
  <si>
    <t xml:space="preserve">                                                                                     FORMATO DE EVALUACIÓN - CLASE MODELO DE SESIÓN PRÁCTICA</t>
  </si>
  <si>
    <t>RUBÉN ZAMBRANO VALDEZ</t>
  </si>
  <si>
    <t xml:space="preserve">                                   REYES GONZALES ELISA CRISTINA</t>
  </si>
  <si>
    <t xml:space="preserve">                                                  NELLY RUSVI NIQUÉN INOÑÁN </t>
  </si>
  <si>
    <t>NO SUSTENTÓ</t>
  </si>
  <si>
    <t>CLASE MODELO</t>
  </si>
  <si>
    <t>FORMATO 5</t>
  </si>
  <si>
    <t>INDICADORES EVALUADOS</t>
  </si>
  <si>
    <t>PUNTAJE MÁXIMO</t>
  </si>
  <si>
    <t>PUNTAJE ASIGNADO</t>
  </si>
  <si>
    <t>INFORMACIÓN RELEVANTE DEL SECTOR PRODUCTIVO</t>
  </si>
  <si>
    <t>BÁSICO:</t>
  </si>
  <si>
    <t>representa el nivel mínimo para el puesto</t>
  </si>
  <si>
    <t>10 PUNTOS</t>
  </si>
  <si>
    <t>SATISFACTORIO:</t>
  </si>
  <si>
    <t>cumple con lo esperado para el puesto</t>
  </si>
  <si>
    <t>20 PUNTOS</t>
  </si>
  <si>
    <t>SOBRESALIENTE:</t>
  </si>
  <si>
    <t>supera las  expectativas esperadas del puesto</t>
  </si>
  <si>
    <t>30 PUNTOS</t>
  </si>
  <si>
    <t>MOTIVACIÓN PARA EJERCER LA DOCENCIA</t>
  </si>
  <si>
    <t xml:space="preserve">representa el nivel mínimo para el puesto </t>
  </si>
  <si>
    <t>INNOVACIÓN Y EMPRENDIMIENTO</t>
  </si>
  <si>
    <t>5 PUNTOS</t>
  </si>
  <si>
    <t>15 PUNTOS</t>
  </si>
  <si>
    <t>ACTITUDES Y VALORES</t>
  </si>
  <si>
    <r>
      <t xml:space="preserve">representa el </t>
    </r>
    <r>
      <rPr>
        <sz val="8"/>
        <color theme="1"/>
        <rFont val="Arial"/>
        <family val="2"/>
      </rPr>
      <t>nivel mínimo</t>
    </r>
    <r>
      <rPr>
        <sz val="8"/>
        <color rgb="FF000000"/>
        <rFont val="Arial"/>
        <family val="2"/>
      </rPr>
      <t xml:space="preserve"> para el puesto</t>
    </r>
  </si>
  <si>
    <t>PRESENTACIÓN PERSONAL: deliberación a cargo del Comité de Selección</t>
  </si>
  <si>
    <t>El Comité de Selección consensuará diversos aspectos (forma de conducirse del postulante, puntualidad, presentación, lenguaje gestual, coherencia de ideas, aspectos conductuales, percepciones de los entrevistadores).</t>
  </si>
  <si>
    <t>La puntuación debe hacerse en el rango de 1 al 10.</t>
  </si>
  <si>
    <t xml:space="preserve">                                                                           FORMATO DE EVALUACIÓN DE ENTREVISTA PERSONAL – DOCENTE</t>
  </si>
  <si>
    <t>FORMATO 2</t>
  </si>
  <si>
    <t>FORMATO DE REGISTRO DE LA EVALUACIÓN DE POSTULANTE A DOCENTE REGULAR</t>
  </si>
  <si>
    <t>Nombres: ____________________________________________________________________</t>
  </si>
  <si>
    <t>Apellido paterno: _________________________ Apellido materno: ______________________</t>
  </si>
  <si>
    <t>DNI N.° ___________________</t>
  </si>
  <si>
    <t>VERIFICACIÓN DE DOCUMENTACIÓN PRESENTADA</t>
  </si>
  <si>
    <t>SÍ</t>
  </si>
  <si>
    <t>NO</t>
  </si>
  <si>
    <t>Ficha de postulante</t>
  </si>
  <si>
    <t>Archivo digital (documento escaneado) de la formación académica y profesional</t>
  </si>
  <si>
    <t>Archivo digital (documento escaneado) de los documentos que acrediten la formación continua</t>
  </si>
  <si>
    <t>Archivo digital (documento escaneado) de los documentos que acrediten la experiencia profesional docente y no docente</t>
  </si>
  <si>
    <t>Declaración jurada de no incurrir en los impedimentos mencionados en la norma técnica</t>
  </si>
  <si>
    <t>RESULTADO (Marcar X):   APTO PARA EVALUACIÓN            NO APTO PARA EVALUACIÓN</t>
  </si>
  <si>
    <t>RESUMEN DE LA EVALUACIÓN CURRICULAR</t>
  </si>
  <si>
    <t>Puntajes</t>
  </si>
  <si>
    <t>máximos</t>
  </si>
  <si>
    <t>Puntaje</t>
  </si>
  <si>
    <t>acreditado</t>
  </si>
  <si>
    <t>Formación académica, profesional y técnica</t>
  </si>
  <si>
    <t>Experiencia profesional</t>
  </si>
  <si>
    <t>Condiciones de excelencia profesional</t>
  </si>
  <si>
    <t>TOTAL OBTENIDO POR EL POSTULANTE   = (A)</t>
  </si>
  <si>
    <t>RESUMEN DE LA CLASE MODELO DE SESION PRÁCTICA</t>
  </si>
  <si>
    <t>Planificación y evaluación de las sesiones de aprendizaje</t>
  </si>
  <si>
    <t>Dominio pedagógico</t>
  </si>
  <si>
    <t>Dominio técnico</t>
  </si>
  <si>
    <t>Comunicación efectiva</t>
  </si>
  <si>
    <t>Uso de recursos y equipos disponibles</t>
  </si>
  <si>
    <t>TOTAL OBTENIDO POR EL POSTULANTE  = (B)</t>
  </si>
  <si>
    <t>RESUMEN DE LA ENTREVISTA PERSONAL</t>
  </si>
  <si>
    <t>INDICADORES</t>
  </si>
  <si>
    <t>Información relevante del sector productivo</t>
  </si>
  <si>
    <t>Motivación para ejercer la docencia</t>
  </si>
  <si>
    <t>Innovación y emprendimiento</t>
  </si>
  <si>
    <t>Actitudes y valores</t>
  </si>
  <si>
    <t>Presentación personal</t>
  </si>
  <si>
    <t>TOTAL OBTENIDO POR EL POSTULANTE = (C)</t>
  </si>
  <si>
    <t>Criterios</t>
  </si>
  <si>
    <r>
      <t>(A)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Evaluación de expediente x 0,4</t>
    </r>
  </si>
  <si>
    <r>
      <t>(B)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Evaluación clase modelo de sesión practica  0,4</t>
    </r>
  </si>
  <si>
    <r>
      <t>(C)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Evaluación de entrevista personal x 0,2</t>
    </r>
  </si>
  <si>
    <t>Nota: el puntaje mínimo aprobatorio es de 51 puntos.</t>
  </si>
  <si>
    <t>PUNTAJE  FINAL</t>
  </si>
  <si>
    <t xml:space="preserve"> </t>
  </si>
  <si>
    <t>RESULTADOS FINALES DE EVALUACIÓN DE CONTRATOS DOCENTES</t>
  </si>
  <si>
    <t>R.VM.N°005-2019 -MINEDU</t>
  </si>
  <si>
    <t xml:space="preserve">PROGRAMA DE ESTUDIOS  DE PRODUCCIÓN AGROPECUARIA </t>
  </si>
  <si>
    <t>Plaza Orgánica: Ingeniero Zootecnista 40 horas</t>
  </si>
  <si>
    <t xml:space="preserve">CÓDIGO DE PLAZA NEXUS HORAS DISPONIBLES (HD) : </t>
  </si>
  <si>
    <t>N°</t>
  </si>
  <si>
    <t>Evaluación de expedientes x 0.4</t>
  </si>
  <si>
    <t>EVALUACIÓN PRESENCIAL</t>
  </si>
  <si>
    <t xml:space="preserve">Puntaje Final </t>
  </si>
  <si>
    <t>Observaciones</t>
  </si>
  <si>
    <t>Clase modelo de sesión práctica x 0.4</t>
  </si>
  <si>
    <t>Entrevista Personal x 0.2</t>
  </si>
  <si>
    <t>Ing° Lidia Rosa Sirlopú Gálvez                             Msc Ana María Guerrero Millones                     Luzminda Tarrillo Garcia</t>
  </si>
  <si>
    <t>NP</t>
  </si>
  <si>
    <t>-</t>
  </si>
  <si>
    <t>No se presentó</t>
  </si>
  <si>
    <t>No presentaron documentos originales</t>
  </si>
  <si>
    <t>ZURITA RODRÍGUEZ JESÚS</t>
  </si>
  <si>
    <t>PLAZA</t>
  </si>
  <si>
    <t>CASTILLO TIRADO MARCIAL ALEXANEDR</t>
  </si>
  <si>
    <t>INGENIERO AGRÓNOMO O PROFESIONAL TÉCNICO EN PRODUCCIÓN AGROPECUARIA</t>
  </si>
  <si>
    <t>DNI</t>
  </si>
  <si>
    <t>FLORES FLORES JUAN FROEBEL</t>
  </si>
  <si>
    <t>PINEDO ZAPATA JULIO RUBER</t>
  </si>
  <si>
    <t>Grado de doctor registrado en SUNEDU</t>
  </si>
  <si>
    <t>Tres (3) puntos por cada 96 horas acumuladas en los ultimos 5 años</t>
  </si>
  <si>
    <t>Dos (2) puntos  por cada 96 horas acumuladas de más de 5 años</t>
  </si>
  <si>
    <t>Ultimos 5 años</t>
  </si>
  <si>
    <t>Más de 5 años</t>
  </si>
  <si>
    <t>96 horas</t>
  </si>
  <si>
    <t>16 horas</t>
  </si>
  <si>
    <t>1.4 Otros programas de formación continua</t>
  </si>
  <si>
    <t>1.3 Programas de formación continua afines a las Unidades Didácticas</t>
  </si>
  <si>
    <t>16 horas acumuladas</t>
  </si>
  <si>
    <t>Cinco (5) puntos por año de experiencia laboral en el sector productivo desarrollada en los últimos seis años</t>
  </si>
  <si>
    <t>Dos  (2) puntos por año de experiencia laboral en el sector productivo hace más de 6 años en el sector productivo.</t>
  </si>
  <si>
    <t>En modalidad semipresencial o a distancia: Dos (2) puntos por cada dos (2) semestres académicos de experiencia desarrollada en los últimos 5 años.</t>
  </si>
  <si>
    <t>años</t>
  </si>
  <si>
    <t>meses</t>
  </si>
  <si>
    <t>En modalidad presencial: Un (1) punto por año de experiencia desarrollada en los últimos 5 años</t>
  </si>
  <si>
    <t>Presencial</t>
  </si>
  <si>
    <t>24 meses</t>
  </si>
  <si>
    <t>Semipresencial</t>
  </si>
  <si>
    <t>semestres</t>
  </si>
  <si>
    <t>Anexo 09</t>
  </si>
  <si>
    <t>Manejo de Suelos y Fertilización</t>
  </si>
  <si>
    <t>Producción de cereales, leguminosas y granos andinos</t>
  </si>
  <si>
    <t>Producción de pastos y forrajes</t>
  </si>
  <si>
    <t>2024I</t>
  </si>
  <si>
    <t>Manejo y control de enfermedades agrícolas</t>
  </si>
  <si>
    <t>2024II</t>
  </si>
  <si>
    <t>Producción de cultivos de agroexportación</t>
  </si>
  <si>
    <t>Producción de plantas en viveros</t>
  </si>
  <si>
    <t>Cultura ambiental</t>
  </si>
  <si>
    <t>Topografía</t>
  </si>
  <si>
    <t>Experiencia laboral</t>
  </si>
  <si>
    <t>5 meses</t>
  </si>
  <si>
    <t>12 meses</t>
  </si>
  <si>
    <t>5 años 4 meses</t>
  </si>
  <si>
    <t>Grado Académico</t>
  </si>
  <si>
    <t>Medio (0.5) punto por cada 16 horas acumuladas</t>
  </si>
  <si>
    <t>GUEVARA RODRIGUEZ JOSÉ GABRIEL</t>
  </si>
  <si>
    <t>VALDERA SANTAMARÍA WILI RASURE</t>
  </si>
  <si>
    <t>Riego Presurizado</t>
  </si>
  <si>
    <t>Producción de Solanacéas</t>
  </si>
  <si>
    <t>Apicultura</t>
  </si>
  <si>
    <t>Cultura Ambiental</t>
  </si>
  <si>
    <t>Mejoramiento Genético de Plantas</t>
  </si>
  <si>
    <t>Contabilidad</t>
  </si>
  <si>
    <t>Operatividad y mantenimiento de riego presurizado</t>
  </si>
  <si>
    <t>Proyectos de Comercialización Agropecuaria</t>
  </si>
  <si>
    <t>Procesos primarios de los productos agrícolas</t>
  </si>
  <si>
    <t>Procesos primarios de los productos pecuarios</t>
  </si>
  <si>
    <t>Packing y aseguramiento de la calidad</t>
  </si>
  <si>
    <t>VI</t>
  </si>
  <si>
    <t>DAVILA DAVILA ROSITA ARACELI</t>
  </si>
  <si>
    <t xml:space="preserve">CASTILLO TIRADO MARCIAL ALEXANDER </t>
  </si>
  <si>
    <t>PNEDO ZAPATA JULIO RUBER</t>
  </si>
  <si>
    <t xml:space="preserve">GUEVARA RODRÍGUEZ JOSÉ GABRIEL </t>
  </si>
  <si>
    <t>Ingeniero Agrónomo o Profesional Técnico en Producción Agropecuaria</t>
  </si>
  <si>
    <t>CONDICIÓN</t>
  </si>
  <si>
    <t>APTO</t>
  </si>
  <si>
    <t>DÁVILA DÁVILA ROSITA ARACELI</t>
  </si>
  <si>
    <t>MSc. ANA MARÍA GUERERRO MILLONES</t>
  </si>
  <si>
    <t>MSc. LIDIA ROSA SIRLOPÚ GÁLVEZ</t>
  </si>
  <si>
    <t>Mg. JORGE VALVERDE CASTRO</t>
  </si>
  <si>
    <t>MIEMBRO DOCENTE CPD</t>
  </si>
  <si>
    <t xml:space="preserve">         _____________________________                                    _____________________________                                                                                                  __________________________</t>
  </si>
  <si>
    <t>TOPOGRAFÍA: LEVANTAMIENTO TOPOGRÁFICO PLANIMÉTRICO - DEMOSTRACIÓN CON SOFTWARE DE DISEÑO</t>
  </si>
  <si>
    <t>Operatividad y mantenimiento de riego presurizado: Demostración Práctica</t>
  </si>
  <si>
    <t>JEFE UNIDAD ACADÉMICA IESTP ÍLLIMO</t>
  </si>
  <si>
    <t xml:space="preserve">                                            RESULTADOS DE EVALUACIÓN CURRICULAR  </t>
  </si>
  <si>
    <t xml:space="preserve">               R.VM.N°226-2020 -MINEDU</t>
  </si>
  <si>
    <t>NO LOGRÓ PUNTAJE MÍNIMO 55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</si>
</sst>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Algerian"/>
      <family val="2"/>
    </font>
    <font>
      <sz val="7"/>
      <color rgb="FF000000"/>
      <name val="Arial"/>
      <family val="2"/>
    </font>
    <font>
      <sz val="7"/>
      <color rgb="FF44546A"/>
      <name val="Arial"/>
      <family val="2"/>
    </font>
    <font>
      <sz val="12"/>
      <color rgb="FF000000"/>
      <name val="Times New Roman"/>
      <family val="2"/>
    </font>
    <font>
      <b/>
      <sz val="16"/>
      <color rgb="FF000000"/>
      <name val="Algerian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/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0" xfId="0" applyNumberFormat="1"/>
    <xf numFmtId="0" fontId="2" fillId="3" borderId="0" xfId="0" applyFont="1" applyFill="1"/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/>
    <xf numFmtId="2" fontId="0" fillId="0" borderId="1" xfId="0" applyNumberFormat="1" applyBorder="1"/>
    <xf numFmtId="0" fontId="2" fillId="0" borderId="1" xfId="0" applyFont="1" applyBorder="1" applyAlignment="1">
      <alignment horizontal="left"/>
    </xf>
    <xf numFmtId="0" fontId="0" fillId="3" borderId="0" xfId="0" applyFill="1" applyBorder="1"/>
    <xf numFmtId="2" fontId="2" fillId="0" borderId="1" xfId="0" applyNumberFormat="1" applyFont="1" applyBorder="1" applyAlignment="1">
      <alignment horizontal="left"/>
    </xf>
    <xf numFmtId="2" fontId="0" fillId="0" borderId="0" xfId="0" applyNumberFormat="1" applyBorder="1"/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5"/>
    </xf>
    <xf numFmtId="0" fontId="11" fillId="0" borderId="0" xfId="0" applyFont="1" applyBorder="1" applyAlignment="1">
      <alignment horizontal="center" vertical="center"/>
    </xf>
    <xf numFmtId="14" fontId="0" fillId="0" borderId="1" xfId="0" applyNumberFormat="1" applyBorder="1"/>
    <xf numFmtId="18" fontId="0" fillId="0" borderId="1" xfId="0" applyNumberFormat="1" applyBorder="1"/>
    <xf numFmtId="0" fontId="17" fillId="0" borderId="0" xfId="0" applyFont="1" applyAlignment="1">
      <alignment horizontal="center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0" fillId="0" borderId="9" xfId="0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/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vertical="center" wrapText="1"/>
    </xf>
    <xf numFmtId="0" fontId="18" fillId="5" borderId="12" xfId="0" applyFont="1" applyFill="1" applyBorder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3" xfId="0" applyFont="1" applyFill="1" applyBorder="1" applyAlignment="1">
      <alignment vertical="center" wrapText="1"/>
    </xf>
    <xf numFmtId="0" fontId="25" fillId="5" borderId="9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left" vertical="center" wrapText="1" indent="1"/>
    </xf>
    <xf numFmtId="0" fontId="21" fillId="5" borderId="0" xfId="0" applyFont="1" applyFill="1" applyAlignment="1">
      <alignment horizontal="left" vertical="center" wrapText="1" indent="1"/>
    </xf>
    <xf numFmtId="0" fontId="18" fillId="5" borderId="13" xfId="0" applyFont="1" applyFill="1" applyBorder="1" applyAlignment="1">
      <alignment horizontal="left" vertical="center" wrapText="1" indent="1"/>
    </xf>
    <xf numFmtId="0" fontId="21" fillId="5" borderId="9" xfId="0" applyFont="1" applyFill="1" applyBorder="1" applyAlignment="1">
      <alignment horizontal="left" vertical="center" wrapText="1" inden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0" borderId="0" xfId="0" applyNumberFormat="1" applyFont="1"/>
    <xf numFmtId="0" fontId="0" fillId="0" borderId="1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17" fillId="0" borderId="14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 indent="5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32" fillId="0" borderId="0" xfId="0" applyFont="1" applyAlignment="1">
      <alignment horizontal="left" vertical="center" indent="5"/>
    </xf>
    <xf numFmtId="0" fontId="12" fillId="0" borderId="0" xfId="0" applyFont="1"/>
    <xf numFmtId="0" fontId="3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19" fillId="5" borderId="27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9" fillId="5" borderId="9" xfId="0" applyFont="1" applyFill="1" applyBorder="1" applyAlignment="1">
      <alignment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8" fillId="5" borderId="26" xfId="0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21" fillId="5" borderId="1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8" borderId="0" xfId="0" applyFont="1" applyFill="1" applyBorder="1" applyAlignment="1">
      <alignment horizontal="center" wrapText="1"/>
    </xf>
    <xf numFmtId="0" fontId="2" fillId="8" borderId="0" xfId="0" applyFont="1" applyFill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47625</xdr:rowOff>
    </xdr:from>
    <xdr:ext cx="5638800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171450" y="428625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0</xdr:colOff>
      <xdr:row>1</xdr:row>
      <xdr:rowOff>0</xdr:rowOff>
    </xdr:from>
    <xdr:to>
      <xdr:col>5</xdr:col>
      <xdr:colOff>95250</xdr:colOff>
      <xdr:row>4</xdr:row>
      <xdr:rowOff>95250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1905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1</xdr:col>
      <xdr:colOff>685800</xdr:colOff>
      <xdr:row>4</xdr:row>
      <xdr:rowOff>19050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400050"/>
          <a:ext cx="1057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51</xdr:row>
      <xdr:rowOff>171450</xdr:rowOff>
    </xdr:from>
    <xdr:to>
      <xdr:col>4</xdr:col>
      <xdr:colOff>590550</xdr:colOff>
      <xdr:row>57</xdr:row>
      <xdr:rowOff>66675</xdr:rowOff>
    </xdr:to>
    <xdr:sp macro="" textlink="">
      <xdr:nvSpPr>
        <xdr:cNvPr id="2" name="Cuadro de texto 10"/>
        <xdr:cNvSpPr txBox="1">
          <a:spLocks noChangeArrowheads="1"/>
        </xdr:cNvSpPr>
      </xdr:nvSpPr>
      <xdr:spPr bwMode="auto">
        <a:xfrm>
          <a:off x="1333500" y="19869150"/>
          <a:ext cx="3943350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2</xdr:col>
      <xdr:colOff>581025</xdr:colOff>
      <xdr:row>64</xdr:row>
      <xdr:rowOff>161925</xdr:rowOff>
    </xdr:to>
    <xdr:sp macro="" textlink="">
      <xdr:nvSpPr>
        <xdr:cNvPr id="3" name="Cuadro de texto 1"/>
        <xdr:cNvSpPr txBox="1">
          <a:spLocks noChangeArrowheads="1"/>
        </xdr:cNvSpPr>
      </xdr:nvSpPr>
      <xdr:spPr bwMode="auto">
        <a:xfrm>
          <a:off x="0" y="21202650"/>
          <a:ext cx="3686175" cy="113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58</xdr:row>
      <xdr:rowOff>171450</xdr:rowOff>
    </xdr:from>
    <xdr:to>
      <xdr:col>6</xdr:col>
      <xdr:colOff>257175</xdr:colOff>
      <xdr:row>64</xdr:row>
      <xdr:rowOff>66675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3476625" y="21202650"/>
          <a:ext cx="315277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51</xdr:row>
      <xdr:rowOff>171450</xdr:rowOff>
    </xdr:from>
    <xdr:to>
      <xdr:col>4</xdr:col>
      <xdr:colOff>552450</xdr:colOff>
      <xdr:row>57</xdr:row>
      <xdr:rowOff>66675</xdr:rowOff>
    </xdr:to>
    <xdr:sp macro="" textlink="">
      <xdr:nvSpPr>
        <xdr:cNvPr id="5" name="Cuadro de texto 10"/>
        <xdr:cNvSpPr txBox="1">
          <a:spLocks noChangeArrowheads="1"/>
        </xdr:cNvSpPr>
      </xdr:nvSpPr>
      <xdr:spPr bwMode="auto">
        <a:xfrm>
          <a:off x="1333500" y="14582775"/>
          <a:ext cx="383857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2</xdr:col>
      <xdr:colOff>581025</xdr:colOff>
      <xdr:row>64</xdr:row>
      <xdr:rowOff>161925</xdr:rowOff>
    </xdr:to>
    <xdr:sp macro="" textlink="">
      <xdr:nvSpPr>
        <xdr:cNvPr id="6" name="Cuadro de texto 1"/>
        <xdr:cNvSpPr txBox="1">
          <a:spLocks noChangeArrowheads="1"/>
        </xdr:cNvSpPr>
      </xdr:nvSpPr>
      <xdr:spPr bwMode="auto">
        <a:xfrm>
          <a:off x="0" y="15916275"/>
          <a:ext cx="3686175" cy="113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58</xdr:row>
      <xdr:rowOff>171450</xdr:rowOff>
    </xdr:from>
    <xdr:to>
      <xdr:col>6</xdr:col>
      <xdr:colOff>257175</xdr:colOff>
      <xdr:row>64</xdr:row>
      <xdr:rowOff>66675</xdr:rowOff>
    </xdr:to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3476625" y="15916275"/>
          <a:ext cx="267652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53</xdr:row>
      <xdr:rowOff>171450</xdr:rowOff>
    </xdr:from>
    <xdr:to>
      <xdr:col>4</xdr:col>
      <xdr:colOff>590550</xdr:colOff>
      <xdr:row>59</xdr:row>
      <xdr:rowOff>66675</xdr:rowOff>
    </xdr:to>
    <xdr:sp macro="" textlink="">
      <xdr:nvSpPr>
        <xdr:cNvPr id="2" name="Cuadro de texto 10"/>
        <xdr:cNvSpPr txBox="1">
          <a:spLocks noChangeArrowheads="1"/>
        </xdr:cNvSpPr>
      </xdr:nvSpPr>
      <xdr:spPr bwMode="auto">
        <a:xfrm>
          <a:off x="1333500" y="15078075"/>
          <a:ext cx="366712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2</xdr:col>
      <xdr:colOff>571500</xdr:colOff>
      <xdr:row>67</xdr:row>
      <xdr:rowOff>19050</xdr:rowOff>
    </xdr:to>
    <xdr:sp macro="" textlink="">
      <xdr:nvSpPr>
        <xdr:cNvPr id="3" name="Cuadro de texto 1"/>
        <xdr:cNvSpPr txBox="1">
          <a:spLocks noChangeArrowheads="1"/>
        </xdr:cNvSpPr>
      </xdr:nvSpPr>
      <xdr:spPr bwMode="auto">
        <a:xfrm>
          <a:off x="0" y="16602075"/>
          <a:ext cx="367665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61</xdr:row>
      <xdr:rowOff>171450</xdr:rowOff>
    </xdr:from>
    <xdr:to>
      <xdr:col>6</xdr:col>
      <xdr:colOff>257175</xdr:colOff>
      <xdr:row>67</xdr:row>
      <xdr:rowOff>19050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3476625" y="16602075"/>
          <a:ext cx="266700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53</xdr:row>
      <xdr:rowOff>171450</xdr:rowOff>
    </xdr:from>
    <xdr:to>
      <xdr:col>4</xdr:col>
      <xdr:colOff>590550</xdr:colOff>
      <xdr:row>59</xdr:row>
      <xdr:rowOff>66675</xdr:rowOff>
    </xdr:to>
    <xdr:sp macro="" textlink="">
      <xdr:nvSpPr>
        <xdr:cNvPr id="5" name="Cuadro de texto 10"/>
        <xdr:cNvSpPr txBox="1">
          <a:spLocks noChangeArrowheads="1"/>
        </xdr:cNvSpPr>
      </xdr:nvSpPr>
      <xdr:spPr bwMode="auto">
        <a:xfrm>
          <a:off x="1333500" y="15078075"/>
          <a:ext cx="366712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2</xdr:col>
      <xdr:colOff>571500</xdr:colOff>
      <xdr:row>67</xdr:row>
      <xdr:rowOff>19050</xdr:rowOff>
    </xdr:to>
    <xdr:sp macro="" textlink="">
      <xdr:nvSpPr>
        <xdr:cNvPr id="6" name="Cuadro de texto 1"/>
        <xdr:cNvSpPr txBox="1">
          <a:spLocks noChangeArrowheads="1"/>
        </xdr:cNvSpPr>
      </xdr:nvSpPr>
      <xdr:spPr bwMode="auto">
        <a:xfrm>
          <a:off x="0" y="16602075"/>
          <a:ext cx="367665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61</xdr:row>
      <xdr:rowOff>171450</xdr:rowOff>
    </xdr:from>
    <xdr:to>
      <xdr:col>6</xdr:col>
      <xdr:colOff>257175</xdr:colOff>
      <xdr:row>67</xdr:row>
      <xdr:rowOff>19050</xdr:rowOff>
    </xdr:to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3476625" y="16602075"/>
          <a:ext cx="266700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53</xdr:row>
      <xdr:rowOff>171450</xdr:rowOff>
    </xdr:from>
    <xdr:to>
      <xdr:col>4</xdr:col>
      <xdr:colOff>590550</xdr:colOff>
      <xdr:row>59</xdr:row>
      <xdr:rowOff>66675</xdr:rowOff>
    </xdr:to>
    <xdr:sp macro="" textlink="">
      <xdr:nvSpPr>
        <xdr:cNvPr id="2" name="Cuadro de texto 10"/>
        <xdr:cNvSpPr txBox="1">
          <a:spLocks noChangeArrowheads="1"/>
        </xdr:cNvSpPr>
      </xdr:nvSpPr>
      <xdr:spPr bwMode="auto">
        <a:xfrm>
          <a:off x="1333500" y="15268575"/>
          <a:ext cx="3752850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2</xdr:col>
      <xdr:colOff>571500</xdr:colOff>
      <xdr:row>67</xdr:row>
      <xdr:rowOff>19050</xdr:rowOff>
    </xdr:to>
    <xdr:sp macro="" textlink="">
      <xdr:nvSpPr>
        <xdr:cNvPr id="3" name="Cuadro de texto 1"/>
        <xdr:cNvSpPr txBox="1">
          <a:spLocks noChangeArrowheads="1"/>
        </xdr:cNvSpPr>
      </xdr:nvSpPr>
      <xdr:spPr bwMode="auto">
        <a:xfrm>
          <a:off x="0" y="16792575"/>
          <a:ext cx="3762375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61</xdr:row>
      <xdr:rowOff>171450</xdr:rowOff>
    </xdr:from>
    <xdr:to>
      <xdr:col>6</xdr:col>
      <xdr:colOff>257175</xdr:colOff>
      <xdr:row>67</xdr:row>
      <xdr:rowOff>19050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3562350" y="16792575"/>
          <a:ext cx="266700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53</xdr:row>
      <xdr:rowOff>171450</xdr:rowOff>
    </xdr:from>
    <xdr:to>
      <xdr:col>4</xdr:col>
      <xdr:colOff>590550</xdr:colOff>
      <xdr:row>59</xdr:row>
      <xdr:rowOff>66675</xdr:rowOff>
    </xdr:to>
    <xdr:sp macro="" textlink="">
      <xdr:nvSpPr>
        <xdr:cNvPr id="5" name="Cuadro de texto 10"/>
        <xdr:cNvSpPr txBox="1">
          <a:spLocks noChangeArrowheads="1"/>
        </xdr:cNvSpPr>
      </xdr:nvSpPr>
      <xdr:spPr bwMode="auto">
        <a:xfrm>
          <a:off x="1333500" y="15078075"/>
          <a:ext cx="3752850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Presidente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Lidia Rosa Sirlopú Gálvez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DNI: 16461155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2</xdr:col>
      <xdr:colOff>571500</xdr:colOff>
      <xdr:row>67</xdr:row>
      <xdr:rowOff>19050</xdr:rowOff>
    </xdr:to>
    <xdr:sp macro="" textlink="">
      <xdr:nvSpPr>
        <xdr:cNvPr id="6" name="Cuadro de texto 1"/>
        <xdr:cNvSpPr txBox="1">
          <a:spLocks noChangeArrowheads="1"/>
        </xdr:cNvSpPr>
      </xdr:nvSpPr>
      <xdr:spPr bwMode="auto">
        <a:xfrm>
          <a:off x="0" y="16602075"/>
          <a:ext cx="3762375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Segundo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Ana María Guerrero Millones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17535600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371475</xdr:colOff>
      <xdr:row>61</xdr:row>
      <xdr:rowOff>171450</xdr:rowOff>
    </xdr:from>
    <xdr:to>
      <xdr:col>6</xdr:col>
      <xdr:colOff>257175</xdr:colOff>
      <xdr:row>67</xdr:row>
      <xdr:rowOff>19050</xdr:rowOff>
    </xdr:to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3562350" y="16602075"/>
          <a:ext cx="266700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 u="heavy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Tercer miembro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Nombres y apellidos: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Luzminda Tarrillo Garcia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0000"/>
            </a:lnSpc>
            <a:spcAft>
              <a:spcPts val="600"/>
            </a:spcAft>
          </a:pPr>
          <a:r>
            <a:rPr lang="es-P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DNI: </a:t>
          </a:r>
          <a:r>
            <a:rPr lang="es-PE" sz="8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45249313</a:t>
          </a:r>
          <a:endParaRPr lang="es-PE" sz="10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30</xdr:row>
      <xdr:rowOff>152400</xdr:rowOff>
    </xdr:from>
    <xdr:ext cx="2781300" cy="828675"/>
    <xdr:sp macro="" textlink="">
      <xdr:nvSpPr>
        <xdr:cNvPr id="5" name="Cuadro de texto 10"/>
        <xdr:cNvSpPr txBox="1">
          <a:spLocks noChangeArrowheads="1"/>
        </xdr:cNvSpPr>
      </xdr:nvSpPr>
      <xdr:spPr bwMode="auto">
        <a:xfrm>
          <a:off x="1962150" y="10306050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 Lidia Rosa Sirlopú Gálvez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16461155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33</xdr:row>
      <xdr:rowOff>123825</xdr:rowOff>
    </xdr:from>
    <xdr:ext cx="2781300" cy="838200"/>
    <xdr:sp macro="" textlink="">
      <xdr:nvSpPr>
        <xdr:cNvPr id="6" name="Cuadro de texto 1"/>
        <xdr:cNvSpPr txBox="1">
          <a:spLocks noChangeArrowheads="1"/>
        </xdr:cNvSpPr>
      </xdr:nvSpPr>
      <xdr:spPr bwMode="auto">
        <a:xfrm>
          <a:off x="0" y="10848975"/>
          <a:ext cx="27813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Segundo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Ana María Guerrero Millones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17535600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523875</xdr:colOff>
      <xdr:row>34</xdr:row>
      <xdr:rowOff>133350</xdr:rowOff>
    </xdr:from>
    <xdr:ext cx="2781300" cy="828675"/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3590925" y="11049000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Tercer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Luzminda Tarrillo Garcia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45249313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30</xdr:row>
      <xdr:rowOff>152400</xdr:rowOff>
    </xdr:from>
    <xdr:ext cx="2781300" cy="828675"/>
    <xdr:sp macro="" textlink="">
      <xdr:nvSpPr>
        <xdr:cNvPr id="4" name="Cuadro de texto 10"/>
        <xdr:cNvSpPr txBox="1">
          <a:spLocks noChangeArrowheads="1"/>
        </xdr:cNvSpPr>
      </xdr:nvSpPr>
      <xdr:spPr bwMode="auto">
        <a:xfrm>
          <a:off x="1962150" y="9591675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 Lidia Rosa Sirlopú Gálvez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16461155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9525</xdr:colOff>
      <xdr:row>37</xdr:row>
      <xdr:rowOff>19050</xdr:rowOff>
    </xdr:from>
    <xdr:ext cx="2781300" cy="838200"/>
    <xdr:sp macro="" textlink="">
      <xdr:nvSpPr>
        <xdr:cNvPr id="5" name="Cuadro de texto 1"/>
        <xdr:cNvSpPr txBox="1">
          <a:spLocks noChangeArrowheads="1"/>
        </xdr:cNvSpPr>
      </xdr:nvSpPr>
      <xdr:spPr bwMode="auto">
        <a:xfrm>
          <a:off x="9525" y="10791825"/>
          <a:ext cx="27813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Segundo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Ana María Guerrero Millones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17535600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180975</xdr:colOff>
      <xdr:row>37</xdr:row>
      <xdr:rowOff>9525</xdr:rowOff>
    </xdr:from>
    <xdr:ext cx="2781300" cy="828675"/>
    <xdr:sp macro="" textlink="">
      <xdr:nvSpPr>
        <xdr:cNvPr id="6" name="Cuadro de texto 3"/>
        <xdr:cNvSpPr txBox="1">
          <a:spLocks noChangeArrowheads="1"/>
        </xdr:cNvSpPr>
      </xdr:nvSpPr>
      <xdr:spPr bwMode="auto">
        <a:xfrm>
          <a:off x="3248025" y="10782300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Tercer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Luzminda Tarrillo Garcia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45249313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30</xdr:row>
      <xdr:rowOff>152400</xdr:rowOff>
    </xdr:from>
    <xdr:ext cx="2781300" cy="828675"/>
    <xdr:sp macro="" textlink="">
      <xdr:nvSpPr>
        <xdr:cNvPr id="5" name="Cuadro de texto 10"/>
        <xdr:cNvSpPr txBox="1">
          <a:spLocks noChangeArrowheads="1"/>
        </xdr:cNvSpPr>
      </xdr:nvSpPr>
      <xdr:spPr bwMode="auto">
        <a:xfrm>
          <a:off x="1962150" y="9591675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 Lidia Rosa Sirlopú Gálvez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16461155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33</xdr:row>
      <xdr:rowOff>123825</xdr:rowOff>
    </xdr:from>
    <xdr:ext cx="2781300" cy="838200"/>
    <xdr:sp macro="" textlink="">
      <xdr:nvSpPr>
        <xdr:cNvPr id="6" name="Cuadro de texto 1"/>
        <xdr:cNvSpPr txBox="1">
          <a:spLocks noChangeArrowheads="1"/>
        </xdr:cNvSpPr>
      </xdr:nvSpPr>
      <xdr:spPr bwMode="auto">
        <a:xfrm>
          <a:off x="0" y="10134600"/>
          <a:ext cx="27813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Segundo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Ana María Guerrero Millones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17535600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523875</xdr:colOff>
      <xdr:row>34</xdr:row>
      <xdr:rowOff>133350</xdr:rowOff>
    </xdr:from>
    <xdr:ext cx="2781300" cy="828675"/>
    <xdr:sp macro="" textlink="">
      <xdr:nvSpPr>
        <xdr:cNvPr id="7" name="Cuadro de texto 3"/>
        <xdr:cNvSpPr txBox="1">
          <a:spLocks noChangeArrowheads="1"/>
        </xdr:cNvSpPr>
      </xdr:nvSpPr>
      <xdr:spPr bwMode="auto">
        <a:xfrm>
          <a:off x="3590925" y="10334625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Tercer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Luzminda Tarrillo Garcia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45249313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30</xdr:row>
      <xdr:rowOff>152400</xdr:rowOff>
    </xdr:from>
    <xdr:ext cx="2781300" cy="828675"/>
    <xdr:sp macro="" textlink="">
      <xdr:nvSpPr>
        <xdr:cNvPr id="2" name="Cuadro de texto 10"/>
        <xdr:cNvSpPr txBox="1">
          <a:spLocks noChangeArrowheads="1"/>
        </xdr:cNvSpPr>
      </xdr:nvSpPr>
      <xdr:spPr bwMode="auto">
        <a:xfrm>
          <a:off x="1962150" y="9591675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 Lidia Rosa Sirlopú Gálvez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16461155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33</xdr:row>
      <xdr:rowOff>123825</xdr:rowOff>
    </xdr:from>
    <xdr:ext cx="2781300" cy="838200"/>
    <xdr:sp macro="" textlink="">
      <xdr:nvSpPr>
        <xdr:cNvPr id="3" name="Cuadro de texto 1"/>
        <xdr:cNvSpPr txBox="1">
          <a:spLocks noChangeArrowheads="1"/>
        </xdr:cNvSpPr>
      </xdr:nvSpPr>
      <xdr:spPr bwMode="auto">
        <a:xfrm>
          <a:off x="0" y="10134600"/>
          <a:ext cx="27813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Segundo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Ana María Guerrero Millones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17535600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523875</xdr:colOff>
      <xdr:row>34</xdr:row>
      <xdr:rowOff>133350</xdr:rowOff>
    </xdr:from>
    <xdr:ext cx="2781300" cy="828675"/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3590925" y="10334625"/>
          <a:ext cx="27813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Tercer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 Luzminda Tarrillo Garcia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 45249313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47625</xdr:rowOff>
    </xdr:from>
    <xdr:ext cx="5638800" cy="1228725"/>
    <xdr:sp macro="" textlink="">
      <xdr:nvSpPr>
        <xdr:cNvPr id="2" name="Text Box 76"/>
        <xdr:cNvSpPr txBox="1">
          <a:spLocks noChangeArrowheads="1"/>
        </xdr:cNvSpPr>
      </xdr:nvSpPr>
      <xdr:spPr bwMode="auto">
        <a:xfrm>
          <a:off x="171450" y="47625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85725</xdr:colOff>
      <xdr:row>0</xdr:row>
      <xdr:rowOff>28575</xdr:rowOff>
    </xdr:from>
    <xdr:to>
      <xdr:col>5</xdr:col>
      <xdr:colOff>219075</xdr:colOff>
      <xdr:row>4</xdr:row>
      <xdr:rowOff>161925</xdr:rowOff>
    </xdr:to>
    <xdr:pic>
      <xdr:nvPicPr>
        <xdr:cNvPr id="3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14975" y="2857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19050</xdr:rowOff>
    </xdr:from>
    <xdr:to>
      <xdr:col>1</xdr:col>
      <xdr:colOff>685800</xdr:colOff>
      <xdr:row>2</xdr:row>
      <xdr:rowOff>19050</xdr:rowOff>
    </xdr:to>
    <xdr:pic>
      <xdr:nvPicPr>
        <xdr:cNvPr id="4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19050"/>
          <a:ext cx="914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209550</xdr:rowOff>
    </xdr:from>
    <xdr:to>
      <xdr:col>7</xdr:col>
      <xdr:colOff>419100</xdr:colOff>
      <xdr:row>14</xdr:row>
      <xdr:rowOff>209550</xdr:rowOff>
    </xdr:to>
    <xdr:cxnSp macro="">
      <xdr:nvCxnSpPr>
        <xdr:cNvPr id="2" name="Conector recto 1"/>
        <xdr:cNvCxnSpPr/>
      </xdr:nvCxnSpPr>
      <xdr:spPr>
        <a:xfrm>
          <a:off x="0" y="6629400"/>
          <a:ext cx="8010525" cy="0"/>
        </a:xfrm>
        <a:prstGeom prst="line">
          <a:avLst/>
        </a:prstGeom>
        <a:ln w="3810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14</xdr:row>
      <xdr:rowOff>38100</xdr:rowOff>
    </xdr:from>
    <xdr:to>
      <xdr:col>4</xdr:col>
      <xdr:colOff>371475</xdr:colOff>
      <xdr:row>14</xdr:row>
      <xdr:rowOff>219075</xdr:rowOff>
    </xdr:to>
    <xdr:sp macro="" textlink="">
      <xdr:nvSpPr>
        <xdr:cNvPr id="3" name="Rectángulo 2"/>
        <xdr:cNvSpPr/>
      </xdr:nvSpPr>
      <xdr:spPr>
        <a:xfrm>
          <a:off x="5419725" y="6457950"/>
          <a:ext cx="257175" cy="1809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>
    <xdr:from>
      <xdr:col>7</xdr:col>
      <xdr:colOff>57150</xdr:colOff>
      <xdr:row>14</xdr:row>
      <xdr:rowOff>38100</xdr:rowOff>
    </xdr:from>
    <xdr:to>
      <xdr:col>7</xdr:col>
      <xdr:colOff>314325</xdr:colOff>
      <xdr:row>14</xdr:row>
      <xdr:rowOff>219075</xdr:rowOff>
    </xdr:to>
    <xdr:sp macro="" textlink="">
      <xdr:nvSpPr>
        <xdr:cNvPr id="4" name="Rectángulo 3"/>
        <xdr:cNvSpPr/>
      </xdr:nvSpPr>
      <xdr:spPr>
        <a:xfrm>
          <a:off x="7648575" y="6457950"/>
          <a:ext cx="257175" cy="180975"/>
        </a:xfrm>
        <a:prstGeom prst="rect">
          <a:avLst/>
        </a:prstGeom>
        <a:solidFill>
          <a:srgbClr val="DDDDDD"/>
        </a:solidFill>
        <a:ln w="12700" cap="flat" cmpd="sng" algn="ctr">
          <a:solidFill>
            <a:srgbClr val="DDDDDD">
              <a:shade val="50000"/>
            </a:srgbClr>
          </a:solidFill>
          <a:prstDash val="solid"/>
          <a:miter lim="800000"/>
          <a:headEnd type="none"/>
          <a:tailEnd type="none"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61</xdr:row>
      <xdr:rowOff>123825</xdr:rowOff>
    </xdr:from>
    <xdr:to>
      <xdr:col>7</xdr:col>
      <xdr:colOff>695325</xdr:colOff>
      <xdr:row>67</xdr:row>
      <xdr:rowOff>104775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0" y="19650075"/>
          <a:ext cx="828675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P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Observaciones: 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69</xdr:row>
      <xdr:rowOff>171450</xdr:rowOff>
    </xdr:from>
    <xdr:to>
      <xdr:col>7</xdr:col>
      <xdr:colOff>733425</xdr:colOff>
      <xdr:row>87</xdr:row>
      <xdr:rowOff>152400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0" y="21221700"/>
          <a:ext cx="8324850" cy="3409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P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Firma de los miembros del Comité de Selección: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P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2</xdr:col>
      <xdr:colOff>38100</xdr:colOff>
      <xdr:row>76</xdr:row>
      <xdr:rowOff>114300</xdr:rowOff>
    </xdr:from>
    <xdr:to>
      <xdr:col>5</xdr:col>
      <xdr:colOff>533400</xdr:colOff>
      <xdr:row>80</xdr:row>
      <xdr:rowOff>28575</xdr:rowOff>
    </xdr:to>
    <xdr:sp macro="" textlink="">
      <xdr:nvSpPr>
        <xdr:cNvPr id="7" name="Cuadro de texto 10"/>
        <xdr:cNvSpPr txBox="1">
          <a:spLocks noChangeArrowheads="1"/>
        </xdr:cNvSpPr>
      </xdr:nvSpPr>
      <xdr:spPr bwMode="auto">
        <a:xfrm>
          <a:off x="3819525" y="22498050"/>
          <a:ext cx="278130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Presidente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47625</xdr:colOff>
      <xdr:row>81</xdr:row>
      <xdr:rowOff>142875</xdr:rowOff>
    </xdr:from>
    <xdr:to>
      <xdr:col>3</xdr:col>
      <xdr:colOff>542925</xdr:colOff>
      <xdr:row>85</xdr:row>
      <xdr:rowOff>57150</xdr:rowOff>
    </xdr:to>
    <xdr:sp macro="" textlink="">
      <xdr:nvSpPr>
        <xdr:cNvPr id="8" name="Cuadro de texto 1"/>
        <xdr:cNvSpPr txBox="1">
          <a:spLocks noChangeArrowheads="1"/>
        </xdr:cNvSpPr>
      </xdr:nvSpPr>
      <xdr:spPr bwMode="auto">
        <a:xfrm>
          <a:off x="47625" y="23479125"/>
          <a:ext cx="5038725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Segundo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742950</xdr:colOff>
      <xdr:row>80</xdr:row>
      <xdr:rowOff>161925</xdr:rowOff>
    </xdr:from>
    <xdr:to>
      <xdr:col>7</xdr:col>
      <xdr:colOff>476250</xdr:colOff>
      <xdr:row>84</xdr:row>
      <xdr:rowOff>76200</xdr:rowOff>
    </xdr:to>
    <xdr:sp macro="" textlink="">
      <xdr:nvSpPr>
        <xdr:cNvPr id="9" name="Cuadro de texto 3"/>
        <xdr:cNvSpPr txBox="1">
          <a:spLocks noChangeArrowheads="1"/>
        </xdr:cNvSpPr>
      </xdr:nvSpPr>
      <xdr:spPr bwMode="auto">
        <a:xfrm>
          <a:off x="5286375" y="23307675"/>
          <a:ext cx="278130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es-PE" sz="1000" u="heavy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Tercer miembro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Nombres y apellidos: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PE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DNI: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47625</xdr:rowOff>
    </xdr:from>
    <xdr:ext cx="5638800" cy="1228725"/>
    <xdr:sp macro="" textlink="">
      <xdr:nvSpPr>
        <xdr:cNvPr id="2" name="Text Box 76"/>
        <xdr:cNvSpPr txBox="1">
          <a:spLocks noChangeArrowheads="1"/>
        </xdr:cNvSpPr>
      </xdr:nvSpPr>
      <xdr:spPr bwMode="auto">
        <a:xfrm>
          <a:off x="171450" y="428625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0</xdr:colOff>
      <xdr:row>1</xdr:row>
      <xdr:rowOff>0</xdr:rowOff>
    </xdr:from>
    <xdr:to>
      <xdr:col>5</xdr:col>
      <xdr:colOff>95250</xdr:colOff>
      <xdr:row>4</xdr:row>
      <xdr:rowOff>95250</xdr:rowOff>
    </xdr:to>
    <xdr:pic>
      <xdr:nvPicPr>
        <xdr:cNvPr id="3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00550" y="1905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1</xdr:col>
      <xdr:colOff>685800</xdr:colOff>
      <xdr:row>4</xdr:row>
      <xdr:rowOff>19050</xdr:rowOff>
    </xdr:to>
    <xdr:pic>
      <xdr:nvPicPr>
        <xdr:cNvPr id="4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400050"/>
          <a:ext cx="1009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47625</xdr:rowOff>
    </xdr:from>
    <xdr:ext cx="5638800" cy="1123950"/>
    <xdr:sp macro="" textlink="">
      <xdr:nvSpPr>
        <xdr:cNvPr id="3" name="Text Box 76"/>
        <xdr:cNvSpPr txBox="1">
          <a:spLocks noChangeArrowheads="1"/>
        </xdr:cNvSpPr>
      </xdr:nvSpPr>
      <xdr:spPr bwMode="auto">
        <a:xfrm>
          <a:off x="171450" y="428625"/>
          <a:ext cx="5638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0</xdr:colOff>
      <xdr:row>1</xdr:row>
      <xdr:rowOff>0</xdr:rowOff>
    </xdr:from>
    <xdr:to>
      <xdr:col>5</xdr:col>
      <xdr:colOff>95250</xdr:colOff>
      <xdr:row>4</xdr:row>
      <xdr:rowOff>95250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90500"/>
          <a:ext cx="962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1</xdr:col>
      <xdr:colOff>685800</xdr:colOff>
      <xdr:row>4</xdr:row>
      <xdr:rowOff>19050</xdr:rowOff>
    </xdr:to>
    <xdr:pic>
      <xdr:nvPicPr>
        <xdr:cNvPr id="8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400050"/>
          <a:ext cx="990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47625</xdr:rowOff>
    </xdr:from>
    <xdr:ext cx="5638800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171450" y="428625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0</xdr:colOff>
      <xdr:row>1</xdr:row>
      <xdr:rowOff>0</xdr:rowOff>
    </xdr:from>
    <xdr:to>
      <xdr:col>5</xdr:col>
      <xdr:colOff>95250</xdr:colOff>
      <xdr:row>4</xdr:row>
      <xdr:rowOff>95250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1905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1</xdr:col>
      <xdr:colOff>685800</xdr:colOff>
      <xdr:row>4</xdr:row>
      <xdr:rowOff>19050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400050"/>
          <a:ext cx="13620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47625</xdr:rowOff>
    </xdr:from>
    <xdr:ext cx="5638800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171450" y="428625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0</xdr:colOff>
      <xdr:row>1</xdr:row>
      <xdr:rowOff>0</xdr:rowOff>
    </xdr:from>
    <xdr:to>
      <xdr:col>5</xdr:col>
      <xdr:colOff>95250</xdr:colOff>
      <xdr:row>4</xdr:row>
      <xdr:rowOff>95250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7225" y="1905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1</xdr:col>
      <xdr:colOff>685800</xdr:colOff>
      <xdr:row>4</xdr:row>
      <xdr:rowOff>19050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400050"/>
          <a:ext cx="1009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2</xdr:row>
      <xdr:rowOff>133350</xdr:rowOff>
    </xdr:from>
    <xdr:ext cx="5638800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809625" y="514350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lgerian"/>
            </a:rPr>
            <a:t>“ILLIMO”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4</xdr:col>
      <xdr:colOff>952500</xdr:colOff>
      <xdr:row>0</xdr:row>
      <xdr:rowOff>0</xdr:rowOff>
    </xdr:from>
    <xdr:to>
      <xdr:col>6</xdr:col>
      <xdr:colOff>66675</xdr:colOff>
      <xdr:row>5</xdr:row>
      <xdr:rowOff>9525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0"/>
          <a:ext cx="1114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2</xdr:row>
      <xdr:rowOff>114300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171450" y="0"/>
          <a:ext cx="1495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190500</xdr:rowOff>
    </xdr:from>
    <xdr:ext cx="5638800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3362325" y="190500"/>
          <a:ext cx="5638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lgerian"/>
            </a:rPr>
            <a:t>“ÍLLIMO”</a:t>
          </a:r>
          <a:endParaRPr lang="es-PE" sz="16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8</xdr:col>
      <xdr:colOff>752475</xdr:colOff>
      <xdr:row>0</xdr:row>
      <xdr:rowOff>0</xdr:rowOff>
    </xdr:from>
    <xdr:to>
      <xdr:col>9</xdr:col>
      <xdr:colOff>352425</xdr:colOff>
      <xdr:row>4</xdr:row>
      <xdr:rowOff>76200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2125" y="0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1066800</xdr:colOff>
      <xdr:row>1</xdr:row>
      <xdr:rowOff>171450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552450" y="0"/>
          <a:ext cx="1581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885825</xdr:colOff>
      <xdr:row>2</xdr:row>
      <xdr:rowOff>114300</xdr:rowOff>
    </xdr:from>
    <xdr:ext cx="5629275" cy="1228725"/>
    <xdr:sp macro="" textlink="">
      <xdr:nvSpPr>
        <xdr:cNvPr id="5" name="Text Box 76"/>
        <xdr:cNvSpPr txBox="1">
          <a:spLocks noChangeArrowheads="1"/>
        </xdr:cNvSpPr>
      </xdr:nvSpPr>
      <xdr:spPr bwMode="auto">
        <a:xfrm>
          <a:off x="1381125" y="495300"/>
          <a:ext cx="5629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714" tIns="45857" rIns="91714" bIns="45857" anchor="ctr" upright="1">
          <a:noAutofit/>
        </a:bodyPr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MINISTERIO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GERENCIA  REGIONAL DE EDUCACIÓN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INSTITUTO  DE EDUCACIÓN  SUPERIOR  TECNOLÓGICO PÚBLICO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lgerian"/>
            </a:rPr>
            <a:t>“ÍLLIMO”</a:t>
          </a:r>
          <a:endParaRPr lang="es-PE" sz="16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CREACIÓN  R.M.N° 1006 – 1989-ED  RESOLUCION DE CONTABILIDAD R.D. N° 176-94   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RESOLUCIÓN DE REVALIDACIÓN Nº 284-05-ED  - CERTIFICADO DE ADECUACIÓN  DE PLAN DE ESTUDIOS  N° 220-2014-DESTP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CÓD.MODULAR  : 1195890      -   CÓDIGO DE LOCAL ; 284126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CALLE 22 DE NOVIEMBRE S/N – ILLIMO-LAMBAYEQUE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TELÉFONO:    422001     E-MAIL: iestpillimo2015@hotmail.com</a:t>
          </a:r>
          <a:r>
            <a:rPr lang="es-PE" sz="700" b="0" i="0" u="none" strike="noStrike" baseline="0">
              <a:solidFill>
                <a:srgbClr val="44546A"/>
              </a:solidFill>
              <a:latin typeface="Arial"/>
              <a:cs typeface="Arial"/>
            </a:rPr>
            <a:t>.</a:t>
          </a:r>
          <a:endParaRPr lang="es-P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P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twoCellAnchor>
    <xdr:from>
      <xdr:col>6</xdr:col>
      <xdr:colOff>828675</xdr:colOff>
      <xdr:row>0</xdr:row>
      <xdr:rowOff>57150</xdr:rowOff>
    </xdr:from>
    <xdr:to>
      <xdr:col>7</xdr:col>
      <xdr:colOff>495300</xdr:colOff>
      <xdr:row>5</xdr:row>
      <xdr:rowOff>171450</xdr:rowOff>
    </xdr:to>
    <xdr:pic>
      <xdr:nvPicPr>
        <xdr:cNvPr id="6" name="Imagen 99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72225" y="57150"/>
          <a:ext cx="4953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</xdr:row>
      <xdr:rowOff>171450</xdr:rowOff>
    </xdr:from>
    <xdr:to>
      <xdr:col>1</xdr:col>
      <xdr:colOff>885825</xdr:colOff>
      <xdr:row>3</xdr:row>
      <xdr:rowOff>171450</xdr:rowOff>
    </xdr:to>
    <xdr:pic>
      <xdr:nvPicPr>
        <xdr:cNvPr id="7" name="1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319"/>
        <a:stretch>
          <a:fillRect/>
        </a:stretch>
      </xdr:blipFill>
      <xdr:spPr bwMode="auto">
        <a:xfrm>
          <a:off x="771525" y="361950"/>
          <a:ext cx="609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 topLeftCell="A5">
      <selection activeCell="G35" sqref="G35:G39"/>
    </sheetView>
  </sheetViews>
  <sheetFormatPr defaultColWidth="11.421875" defaultRowHeight="15"/>
  <cols>
    <col min="1" max="1" width="8.140625" style="0" customWidth="1"/>
    <col min="2" max="2" width="21.421875" style="0" customWidth="1"/>
    <col min="3" max="3" width="21.28125" style="0" customWidth="1"/>
    <col min="4" max="4" width="13.00390625" style="0" customWidth="1"/>
  </cols>
  <sheetData>
    <row r="1" spans="2:5" ht="15">
      <c r="B1" s="3" t="s">
        <v>260</v>
      </c>
      <c r="C1" s="254" t="s">
        <v>235</v>
      </c>
      <c r="D1" s="250"/>
      <c r="E1" s="1"/>
    </row>
    <row r="2" spans="2:4" ht="15">
      <c r="B2" s="3" t="s">
        <v>1</v>
      </c>
      <c r="D2" s="2"/>
    </row>
    <row r="3" spans="2:5" ht="15">
      <c r="B3" t="s">
        <v>234</v>
      </c>
      <c r="C3">
        <v>20831213812</v>
      </c>
      <c r="D3" s="2"/>
      <c r="E3" t="s">
        <v>236</v>
      </c>
    </row>
    <row r="4" spans="2:4" ht="15">
      <c r="B4" t="s">
        <v>237</v>
      </c>
      <c r="C4">
        <v>42812751</v>
      </c>
      <c r="D4" s="2"/>
    </row>
    <row r="5" spans="1:7" ht="34.5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5</v>
      </c>
      <c r="G5" s="5" t="s">
        <v>6</v>
      </c>
    </row>
    <row r="6" spans="1:7" ht="15">
      <c r="A6" s="168" t="s">
        <v>7</v>
      </c>
      <c r="B6" s="169" t="s">
        <v>8</v>
      </c>
      <c r="C6" s="27" t="s">
        <v>9</v>
      </c>
      <c r="D6" s="7">
        <v>7</v>
      </c>
      <c r="E6" s="160">
        <v>10</v>
      </c>
      <c r="F6" s="6">
        <f>D6</f>
        <v>7</v>
      </c>
      <c r="G6" s="170">
        <f>F6</f>
        <v>7</v>
      </c>
    </row>
    <row r="7" spans="1:7" ht="15">
      <c r="A7" s="168"/>
      <c r="B7" s="169"/>
      <c r="C7" s="27" t="s">
        <v>10</v>
      </c>
      <c r="D7" s="7">
        <v>6</v>
      </c>
      <c r="E7" s="160"/>
      <c r="F7" s="6"/>
      <c r="G7" s="171"/>
    </row>
    <row r="8" spans="1:7" ht="15">
      <c r="A8" s="168"/>
      <c r="B8" s="169"/>
      <c r="C8" s="27" t="s">
        <v>11</v>
      </c>
      <c r="D8" s="7">
        <v>5</v>
      </c>
      <c r="E8" s="160"/>
      <c r="F8" s="6"/>
      <c r="G8" s="171"/>
    </row>
    <row r="9" spans="1:7" ht="27" customHeight="1">
      <c r="A9" s="168"/>
      <c r="B9" s="169" t="s">
        <v>12</v>
      </c>
      <c r="C9" s="14" t="s">
        <v>240</v>
      </c>
      <c r="D9" s="7">
        <v>3</v>
      </c>
      <c r="E9" s="160"/>
      <c r="F9" s="6"/>
      <c r="G9" s="171"/>
    </row>
    <row r="10" spans="1:7" ht="25.5" customHeight="1">
      <c r="A10" s="168"/>
      <c r="B10" s="169"/>
      <c r="C10" s="14" t="s">
        <v>13</v>
      </c>
      <c r="D10" s="7">
        <v>2</v>
      </c>
      <c r="E10" s="160"/>
      <c r="F10" s="6"/>
      <c r="G10" s="171"/>
    </row>
    <row r="11" spans="1:15" ht="40.5" customHeight="1">
      <c r="A11" s="168"/>
      <c r="B11" s="169"/>
      <c r="C11" s="14" t="s">
        <v>14</v>
      </c>
      <c r="D11" s="7">
        <v>2</v>
      </c>
      <c r="E11" s="160"/>
      <c r="F11" s="6"/>
      <c r="G11" s="171"/>
      <c r="I11" s="3" t="s">
        <v>248</v>
      </c>
      <c r="O11" s="3" t="s">
        <v>247</v>
      </c>
    </row>
    <row r="12" spans="1:17" ht="26.25" customHeight="1">
      <c r="A12" s="168"/>
      <c r="B12" s="173"/>
      <c r="C12" s="23" t="s">
        <v>15</v>
      </c>
      <c r="D12" s="8">
        <v>1</v>
      </c>
      <c r="E12" s="160"/>
      <c r="F12" s="6"/>
      <c r="G12" s="172"/>
      <c r="J12" t="s">
        <v>245</v>
      </c>
      <c r="M12" t="s">
        <v>246</v>
      </c>
      <c r="O12" t="s">
        <v>245</v>
      </c>
      <c r="Q12" t="s">
        <v>249</v>
      </c>
    </row>
    <row r="13" spans="1:20" ht="15">
      <c r="A13" s="168"/>
      <c r="B13" s="9" t="s">
        <v>16</v>
      </c>
      <c r="C13" s="10"/>
      <c r="D13" s="11"/>
      <c r="E13" s="160">
        <v>30</v>
      </c>
      <c r="F13" s="12"/>
      <c r="G13" s="160">
        <f>SUM(F14:F22)</f>
        <v>24.29</v>
      </c>
      <c r="I13" t="s">
        <v>243</v>
      </c>
      <c r="K13" t="s">
        <v>244</v>
      </c>
      <c r="S13" t="s">
        <v>253</v>
      </c>
      <c r="T13" t="s">
        <v>254</v>
      </c>
    </row>
    <row r="14" spans="1:20" ht="31.5" customHeight="1">
      <c r="A14" s="168"/>
      <c r="B14" s="174" t="s">
        <v>17</v>
      </c>
      <c r="C14" s="28" t="s">
        <v>241</v>
      </c>
      <c r="D14" s="7">
        <v>9</v>
      </c>
      <c r="E14" s="160"/>
      <c r="F14" s="13">
        <f>D14</f>
        <v>9</v>
      </c>
      <c r="G14" s="160"/>
      <c r="I14">
        <v>100</v>
      </c>
      <c r="K14">
        <v>110</v>
      </c>
      <c r="M14">
        <v>48</v>
      </c>
      <c r="O14">
        <v>1200</v>
      </c>
      <c r="Q14">
        <v>50</v>
      </c>
      <c r="S14">
        <v>1</v>
      </c>
      <c r="T14">
        <v>4</v>
      </c>
    </row>
    <row r="15" spans="1:17" ht="57.75" customHeight="1">
      <c r="A15" s="168"/>
      <c r="B15" s="175"/>
      <c r="C15" s="28" t="s">
        <v>242</v>
      </c>
      <c r="D15" s="7">
        <v>4</v>
      </c>
      <c r="E15" s="160"/>
      <c r="F15" s="13">
        <v>2.29</v>
      </c>
      <c r="G15" s="160"/>
      <c r="I15">
        <v>240</v>
      </c>
      <c r="M15">
        <v>90</v>
      </c>
      <c r="O15">
        <v>112</v>
      </c>
      <c r="Q15">
        <v>48</v>
      </c>
    </row>
    <row r="16" spans="1:21" ht="54.75" customHeight="1">
      <c r="A16" s="168"/>
      <c r="B16" s="14" t="s">
        <v>18</v>
      </c>
      <c r="C16" s="29" t="s">
        <v>19</v>
      </c>
      <c r="D16" s="7">
        <v>3</v>
      </c>
      <c r="E16" s="160"/>
      <c r="F16" s="13">
        <v>3</v>
      </c>
      <c r="G16" s="160"/>
      <c r="I16">
        <v>98</v>
      </c>
      <c r="M16">
        <v>48</v>
      </c>
      <c r="O16">
        <v>300</v>
      </c>
      <c r="Q16">
        <v>48</v>
      </c>
      <c r="S16">
        <f>S14*5</f>
        <v>5</v>
      </c>
      <c r="T16">
        <v>1.666</v>
      </c>
      <c r="U16">
        <f>S16+T16</f>
        <v>6.666</v>
      </c>
    </row>
    <row r="17" spans="1:17" ht="15">
      <c r="A17" s="168"/>
      <c r="B17" s="15" t="s">
        <v>20</v>
      </c>
      <c r="C17" s="10"/>
      <c r="D17" s="11"/>
      <c r="E17" s="160"/>
      <c r="F17" s="12"/>
      <c r="G17" s="160"/>
      <c r="I17">
        <v>104</v>
      </c>
      <c r="O17">
        <v>120</v>
      </c>
      <c r="Q17">
        <v>52</v>
      </c>
    </row>
    <row r="18" spans="1:17" ht="51.75" customHeight="1">
      <c r="A18" s="168"/>
      <c r="B18" s="14" t="s">
        <v>21</v>
      </c>
      <c r="C18" s="28" t="s">
        <v>22</v>
      </c>
      <c r="D18" s="7">
        <v>5</v>
      </c>
      <c r="E18" s="160"/>
      <c r="F18" s="13">
        <f>D18</f>
        <v>5</v>
      </c>
      <c r="G18" s="160"/>
      <c r="I18">
        <f>SUM(I14:I17)</f>
        <v>542</v>
      </c>
      <c r="K18">
        <f>K14/96</f>
        <v>1.1458333333333333</v>
      </c>
      <c r="M18">
        <f>(SUM(M14:M16)/16)/0.5</f>
        <v>23.25</v>
      </c>
      <c r="O18">
        <v>120</v>
      </c>
      <c r="Q18">
        <v>52</v>
      </c>
    </row>
    <row r="19" spans="1:17" ht="50.25" customHeight="1">
      <c r="A19" s="168"/>
      <c r="B19" s="14" t="s">
        <v>18</v>
      </c>
      <c r="C19" s="30" t="s">
        <v>19</v>
      </c>
      <c r="D19" s="7">
        <v>3</v>
      </c>
      <c r="E19" s="160"/>
      <c r="F19" s="13">
        <f>D19</f>
        <v>3</v>
      </c>
      <c r="G19" s="160"/>
      <c r="I19">
        <f>542*3/96</f>
        <v>16.9375</v>
      </c>
      <c r="K19">
        <f>K14*2/96</f>
        <v>2.2916666666666665</v>
      </c>
      <c r="M19">
        <f>176*0.5/16</f>
        <v>5.5</v>
      </c>
      <c r="O19">
        <v>156</v>
      </c>
      <c r="Q19">
        <v>52</v>
      </c>
    </row>
    <row r="20" spans="1:17" ht="44.25" customHeight="1">
      <c r="A20" s="168"/>
      <c r="B20" s="14" t="s">
        <v>23</v>
      </c>
      <c r="C20" s="31" t="s">
        <v>24</v>
      </c>
      <c r="D20" s="7">
        <v>2</v>
      </c>
      <c r="E20" s="160"/>
      <c r="F20" s="13">
        <v>2</v>
      </c>
      <c r="G20" s="160"/>
      <c r="O20">
        <f>SUM(O14:O19)/96</f>
        <v>20.916666666666668</v>
      </c>
      <c r="Q20">
        <v>48</v>
      </c>
    </row>
    <row r="21" spans="1:17" ht="27.75" customHeight="1">
      <c r="A21" s="168"/>
      <c r="B21" s="14" t="s">
        <v>25</v>
      </c>
      <c r="C21" s="30" t="s">
        <v>26</v>
      </c>
      <c r="D21" s="7">
        <v>2</v>
      </c>
      <c r="E21" s="160"/>
      <c r="F21" s="13">
        <v>0</v>
      </c>
      <c r="G21" s="160"/>
      <c r="Q21">
        <v>32</v>
      </c>
    </row>
    <row r="22" spans="1:17" ht="59.25" customHeight="1">
      <c r="A22" s="168"/>
      <c r="B22" s="14" t="s">
        <v>27</v>
      </c>
      <c r="C22" s="32" t="s">
        <v>28</v>
      </c>
      <c r="D22" s="7">
        <v>2</v>
      </c>
      <c r="E22" s="160"/>
      <c r="F22" s="13">
        <v>0</v>
      </c>
      <c r="G22" s="160"/>
      <c r="Q22">
        <f>SUM(Q14:Q21)</f>
        <v>382</v>
      </c>
    </row>
    <row r="23" spans="1:17" ht="63.75" customHeight="1">
      <c r="A23" s="251" t="s">
        <v>29</v>
      </c>
      <c r="B23" s="159" t="s">
        <v>30</v>
      </c>
      <c r="C23" s="32" t="s">
        <v>250</v>
      </c>
      <c r="D23" s="7">
        <v>30</v>
      </c>
      <c r="E23" s="165">
        <v>50</v>
      </c>
      <c r="F23" s="6">
        <v>6.67</v>
      </c>
      <c r="G23" s="165">
        <f>SUM(F23:F26)</f>
        <v>19.67</v>
      </c>
      <c r="Q23">
        <f>(382/16)*0.5</f>
        <v>11.9375</v>
      </c>
    </row>
    <row r="24" spans="1:11" ht="76.5" customHeight="1">
      <c r="A24" s="252"/>
      <c r="B24" s="159"/>
      <c r="C24" s="14" t="s">
        <v>251</v>
      </c>
      <c r="D24" s="7">
        <v>10</v>
      </c>
      <c r="E24" s="166"/>
      <c r="F24" s="6">
        <v>7</v>
      </c>
      <c r="G24" s="166"/>
      <c r="I24" t="s">
        <v>256</v>
      </c>
      <c r="K24" t="s">
        <v>258</v>
      </c>
    </row>
    <row r="25" spans="1:12" ht="40.5" customHeight="1">
      <c r="A25" s="252"/>
      <c r="B25" s="163" t="s">
        <v>31</v>
      </c>
      <c r="C25" s="14" t="s">
        <v>255</v>
      </c>
      <c r="D25" s="7">
        <v>10</v>
      </c>
      <c r="E25" s="166"/>
      <c r="F25" s="6">
        <v>2</v>
      </c>
      <c r="G25" s="166"/>
      <c r="I25" t="s">
        <v>257</v>
      </c>
      <c r="K25">
        <v>4</v>
      </c>
      <c r="L25" t="s">
        <v>259</v>
      </c>
    </row>
    <row r="26" spans="1:7" ht="90">
      <c r="A26" s="253"/>
      <c r="B26" s="164"/>
      <c r="C26" s="14" t="s">
        <v>252</v>
      </c>
      <c r="D26" s="141">
        <v>10</v>
      </c>
      <c r="E26" s="167"/>
      <c r="F26" s="6">
        <v>4</v>
      </c>
      <c r="G26" s="167"/>
    </row>
    <row r="27" spans="1:7" ht="15">
      <c r="A27" s="16"/>
      <c r="B27" s="17"/>
      <c r="C27" s="18"/>
      <c r="D27" s="19"/>
      <c r="E27" s="20"/>
      <c r="F27" s="21"/>
      <c r="G27" s="19"/>
    </row>
    <row r="28" spans="1:7" ht="15">
      <c r="A28" s="16"/>
      <c r="B28" s="17"/>
      <c r="C28" s="18"/>
      <c r="D28" s="19"/>
      <c r="E28" s="20"/>
      <c r="F28" s="21"/>
      <c r="G28" s="19"/>
    </row>
    <row r="29" spans="1:7" ht="15">
      <c r="A29" s="16"/>
      <c r="B29" s="17"/>
      <c r="C29" s="18"/>
      <c r="D29" s="19"/>
      <c r="E29" s="20"/>
      <c r="F29" s="21"/>
      <c r="G29" s="19"/>
    </row>
    <row r="30" spans="1:7" ht="15">
      <c r="A30" s="16"/>
      <c r="B30" s="17"/>
      <c r="C30" s="18"/>
      <c r="D30" s="19"/>
      <c r="E30" s="20"/>
      <c r="F30" s="21"/>
      <c r="G30" s="19"/>
    </row>
    <row r="31" spans="1:7" ht="15">
      <c r="A31" s="16"/>
      <c r="B31" s="17"/>
      <c r="C31" s="18"/>
      <c r="D31" s="19"/>
      <c r="E31" s="20"/>
      <c r="F31" s="21"/>
      <c r="G31" s="19"/>
    </row>
    <row r="32" ht="15">
      <c r="D32" s="2"/>
    </row>
    <row r="33" ht="15">
      <c r="D33" s="2"/>
    </row>
    <row r="34" spans="1:7" ht="34.5">
      <c r="A34" s="4" t="s">
        <v>2</v>
      </c>
      <c r="B34" s="4" t="s">
        <v>3</v>
      </c>
      <c r="C34" s="4" t="s">
        <v>4</v>
      </c>
      <c r="D34" s="5" t="s">
        <v>5</v>
      </c>
      <c r="E34" s="5" t="s">
        <v>6</v>
      </c>
      <c r="F34" s="5" t="s">
        <v>5</v>
      </c>
      <c r="G34" s="5" t="s">
        <v>6</v>
      </c>
    </row>
    <row r="35" spans="1:7" ht="51.75" customHeight="1">
      <c r="A35" s="161" t="s">
        <v>32</v>
      </c>
      <c r="B35" s="163" t="s">
        <v>33</v>
      </c>
      <c r="C35" s="14" t="s">
        <v>34</v>
      </c>
      <c r="D35" s="7">
        <v>2</v>
      </c>
      <c r="E35" s="165">
        <v>10</v>
      </c>
      <c r="F35" s="6"/>
      <c r="G35" s="165">
        <f>F37</f>
        <v>2</v>
      </c>
    </row>
    <row r="36" spans="1:7" ht="76.5" customHeight="1">
      <c r="A36" s="162"/>
      <c r="B36" s="164"/>
      <c r="C36" s="14" t="s">
        <v>35</v>
      </c>
      <c r="D36" s="7">
        <v>2</v>
      </c>
      <c r="E36" s="166"/>
      <c r="F36" s="6"/>
      <c r="G36" s="166"/>
    </row>
    <row r="37" spans="1:7" ht="53.25" customHeight="1">
      <c r="A37" s="162"/>
      <c r="B37" s="163" t="s">
        <v>36</v>
      </c>
      <c r="C37" s="14" t="s">
        <v>37</v>
      </c>
      <c r="D37" s="7">
        <v>2</v>
      </c>
      <c r="E37" s="166"/>
      <c r="F37" s="6">
        <f>D37</f>
        <v>2</v>
      </c>
      <c r="G37" s="166"/>
    </row>
    <row r="38" spans="1:7" ht="69" customHeight="1">
      <c r="A38" s="162"/>
      <c r="B38" s="164"/>
      <c r="C38" s="14" t="s">
        <v>38</v>
      </c>
      <c r="D38" s="7">
        <v>2</v>
      </c>
      <c r="E38" s="166"/>
      <c r="F38" s="6"/>
      <c r="G38" s="166"/>
    </row>
    <row r="39" spans="1:7" ht="78.75" customHeight="1">
      <c r="A39" s="162"/>
      <c r="B39" s="22" t="s">
        <v>39</v>
      </c>
      <c r="C39" s="26" t="s">
        <v>40</v>
      </c>
      <c r="D39" s="24">
        <v>2</v>
      </c>
      <c r="E39" s="166"/>
      <c r="F39" s="6"/>
      <c r="G39" s="167"/>
    </row>
    <row r="40" spans="1:7" ht="15">
      <c r="A40" s="154" t="s">
        <v>41</v>
      </c>
      <c r="B40" s="154"/>
      <c r="C40" s="154"/>
      <c r="D40" s="154"/>
      <c r="E40" s="6">
        <v>100</v>
      </c>
      <c r="F40" s="6"/>
      <c r="G40" s="6">
        <f>SUM(G6:G39)</f>
        <v>52.96</v>
      </c>
    </row>
    <row r="41" ht="15">
      <c r="D41" s="2"/>
    </row>
    <row r="42" spans="2:5" ht="15">
      <c r="B42" s="155" t="s">
        <v>42</v>
      </c>
      <c r="C42" s="156"/>
      <c r="D42" s="156"/>
      <c r="E42" s="156"/>
    </row>
    <row r="43" spans="2:4" ht="15">
      <c r="B43" s="25" t="s">
        <v>43</v>
      </c>
      <c r="D43" s="2"/>
    </row>
    <row r="44" spans="2:4" ht="15">
      <c r="B44" s="25" t="s">
        <v>44</v>
      </c>
      <c r="D44" s="2"/>
    </row>
    <row r="45" spans="2:5" ht="15">
      <c r="B45" s="155" t="s">
        <v>45</v>
      </c>
      <c r="C45" s="156"/>
      <c r="D45" s="156"/>
      <c r="E45" s="156"/>
    </row>
    <row r="46" spans="2:4" ht="15">
      <c r="B46" s="25" t="s">
        <v>46</v>
      </c>
      <c r="D46" s="2"/>
    </row>
    <row r="47" spans="2:5" ht="15">
      <c r="B47" s="157" t="s">
        <v>47</v>
      </c>
      <c r="C47" s="158"/>
      <c r="D47" s="158"/>
      <c r="E47" s="158"/>
    </row>
    <row r="48" spans="2:5" ht="15">
      <c r="B48" s="155" t="s">
        <v>48</v>
      </c>
      <c r="C48" s="156"/>
      <c r="D48" s="156"/>
      <c r="E48" s="156"/>
    </row>
    <row r="52" spans="2:6" ht="15">
      <c r="B52" s="260" t="s">
        <v>50</v>
      </c>
      <c r="C52" s="261" t="s">
        <v>234</v>
      </c>
      <c r="D52" s="261">
        <v>20831213812</v>
      </c>
      <c r="E52" s="261"/>
      <c r="F52" s="261" t="s">
        <v>264</v>
      </c>
    </row>
    <row r="53" spans="2:6" ht="15">
      <c r="B53" s="255" t="s">
        <v>51</v>
      </c>
      <c r="C53" s="256" t="s">
        <v>52</v>
      </c>
      <c r="D53" s="257" t="s">
        <v>53</v>
      </c>
      <c r="E53" s="258" t="s">
        <v>54</v>
      </c>
      <c r="F53" s="255" t="s">
        <v>55</v>
      </c>
    </row>
    <row r="54" spans="2:6" ht="25.5">
      <c r="B54" s="33" t="s">
        <v>56</v>
      </c>
      <c r="C54" s="34" t="s">
        <v>261</v>
      </c>
      <c r="D54" s="36">
        <v>3</v>
      </c>
      <c r="E54" s="37">
        <v>3</v>
      </c>
      <c r="F54" s="38" t="s">
        <v>57</v>
      </c>
    </row>
    <row r="55" spans="2:6" ht="38.25">
      <c r="B55" s="33" t="s">
        <v>56</v>
      </c>
      <c r="C55" s="34" t="s">
        <v>262</v>
      </c>
      <c r="D55" s="36">
        <v>6</v>
      </c>
      <c r="E55" s="38">
        <v>3</v>
      </c>
      <c r="F55" s="38" t="s">
        <v>57</v>
      </c>
    </row>
    <row r="56" spans="2:6" ht="25.5">
      <c r="B56" s="33" t="s">
        <v>56</v>
      </c>
      <c r="C56" s="39" t="s">
        <v>263</v>
      </c>
      <c r="D56" s="40">
        <v>6</v>
      </c>
      <c r="E56" s="41">
        <v>3</v>
      </c>
      <c r="F56" s="38" t="s">
        <v>58</v>
      </c>
    </row>
    <row r="57" spans="2:6" ht="25.5">
      <c r="B57" s="33" t="s">
        <v>56</v>
      </c>
      <c r="C57" s="34" t="s">
        <v>265</v>
      </c>
      <c r="D57" s="36">
        <v>3</v>
      </c>
      <c r="E57" s="37">
        <v>4</v>
      </c>
      <c r="F57" s="38" t="s">
        <v>60</v>
      </c>
    </row>
    <row r="58" spans="2:6" ht="15">
      <c r="B58" s="35"/>
      <c r="C58" s="35"/>
      <c r="D58" s="38">
        <f>SUM(D54:D57)</f>
        <v>18</v>
      </c>
      <c r="E58" s="35"/>
      <c r="F58" s="35"/>
    </row>
    <row r="61" spans="2:6" ht="15">
      <c r="B61" s="260" t="s">
        <v>50</v>
      </c>
      <c r="C61" s="261" t="s">
        <v>234</v>
      </c>
      <c r="D61" s="261">
        <v>20831213812</v>
      </c>
      <c r="E61" s="261"/>
      <c r="F61" s="261" t="s">
        <v>266</v>
      </c>
    </row>
    <row r="62" spans="2:6" ht="15">
      <c r="B62" s="255" t="s">
        <v>51</v>
      </c>
      <c r="C62" s="256" t="s">
        <v>52</v>
      </c>
      <c r="D62" s="257" t="s">
        <v>53</v>
      </c>
      <c r="E62" s="258" t="s">
        <v>54</v>
      </c>
      <c r="F62" s="255" t="s">
        <v>55</v>
      </c>
    </row>
    <row r="63" spans="2:6" ht="25.5">
      <c r="B63" s="33" t="s">
        <v>56</v>
      </c>
      <c r="C63" s="34" t="s">
        <v>267</v>
      </c>
      <c r="D63" s="36">
        <v>6</v>
      </c>
      <c r="E63" s="37">
        <v>3</v>
      </c>
      <c r="F63" s="38" t="s">
        <v>57</v>
      </c>
    </row>
    <row r="64" spans="2:6" ht="25.5">
      <c r="B64" s="33" t="s">
        <v>56</v>
      </c>
      <c r="C64" s="34" t="s">
        <v>268</v>
      </c>
      <c r="D64" s="36">
        <v>6</v>
      </c>
      <c r="E64" s="38">
        <v>3</v>
      </c>
      <c r="F64" s="38" t="s">
        <v>57</v>
      </c>
    </row>
    <row r="65" spans="2:6" ht="15">
      <c r="B65" s="33" t="s">
        <v>56</v>
      </c>
      <c r="C65" s="39" t="s">
        <v>269</v>
      </c>
      <c r="D65" s="40">
        <v>3</v>
      </c>
      <c r="E65" s="41">
        <v>3</v>
      </c>
      <c r="F65" s="38" t="s">
        <v>58</v>
      </c>
    </row>
    <row r="66" spans="2:6" ht="15">
      <c r="B66" s="33" t="s">
        <v>56</v>
      </c>
      <c r="C66" s="34" t="s">
        <v>270</v>
      </c>
      <c r="D66" s="36">
        <v>6</v>
      </c>
      <c r="E66" s="37">
        <v>4</v>
      </c>
      <c r="F66" s="38" t="s">
        <v>60</v>
      </c>
    </row>
    <row r="67" spans="2:6" ht="15">
      <c r="B67" s="35"/>
      <c r="C67" s="35"/>
      <c r="D67" s="38">
        <f>SUM(D63:D66)</f>
        <v>21</v>
      </c>
      <c r="E67" s="35"/>
      <c r="F67" s="35"/>
    </row>
  </sheetData>
  <mergeCells count="23">
    <mergeCell ref="A6:A22"/>
    <mergeCell ref="B6:B8"/>
    <mergeCell ref="E6:E12"/>
    <mergeCell ref="G6:G12"/>
    <mergeCell ref="B9:B12"/>
    <mergeCell ref="E13:E22"/>
    <mergeCell ref="G13:G22"/>
    <mergeCell ref="B14:B15"/>
    <mergeCell ref="B23:B24"/>
    <mergeCell ref="A35:A39"/>
    <mergeCell ref="B35:B36"/>
    <mergeCell ref="E35:E39"/>
    <mergeCell ref="G35:G39"/>
    <mergeCell ref="B37:B38"/>
    <mergeCell ref="E23:E26"/>
    <mergeCell ref="A23:A26"/>
    <mergeCell ref="B25:B26"/>
    <mergeCell ref="G23:G26"/>
    <mergeCell ref="A40:D40"/>
    <mergeCell ref="B42:E42"/>
    <mergeCell ref="B45:E45"/>
    <mergeCell ref="B47:E47"/>
    <mergeCell ref="B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9"/>
  <sheetViews>
    <sheetView tabSelected="1" workbookViewId="0" topLeftCell="A1">
      <selection activeCell="H19" sqref="H19"/>
    </sheetView>
  </sheetViews>
  <sheetFormatPr defaultColWidth="11.421875" defaultRowHeight="15"/>
  <cols>
    <col min="1" max="1" width="7.421875" style="0" customWidth="1"/>
    <col min="2" max="2" width="8.57421875" style="0" customWidth="1"/>
    <col min="3" max="3" width="32.8515625" style="0" customWidth="1"/>
    <col min="4" max="4" width="13.57421875" style="0" customWidth="1"/>
    <col min="5" max="5" width="26.57421875" style="0" customWidth="1"/>
    <col min="6" max="6" width="14.140625" style="0" customWidth="1"/>
    <col min="7" max="7" width="9.7109375" style="0" customWidth="1"/>
    <col min="8" max="8" width="16.57421875" style="0" customWidth="1"/>
    <col min="9" max="9" width="22.140625" style="0" customWidth="1"/>
  </cols>
  <sheetData>
    <row r="7" ht="15.75">
      <c r="F7" s="55"/>
    </row>
    <row r="8" spans="1:11" ht="15.75">
      <c r="A8" s="21"/>
      <c r="D8" s="21"/>
      <c r="E8" s="274" t="s">
        <v>307</v>
      </c>
      <c r="F8" s="21"/>
      <c r="G8" s="21"/>
      <c r="H8" s="21"/>
      <c r="I8" s="21"/>
      <c r="J8" s="21"/>
      <c r="K8" s="21"/>
    </row>
    <row r="9" spans="1:11" ht="15.75">
      <c r="A9" s="21"/>
      <c r="D9" s="21"/>
      <c r="E9" s="274" t="s">
        <v>308</v>
      </c>
      <c r="F9" s="21"/>
      <c r="G9" s="21"/>
      <c r="H9" s="21"/>
      <c r="I9" s="21"/>
      <c r="J9" s="21"/>
      <c r="K9" s="21"/>
    </row>
    <row r="10" spans="1:11" ht="15.75">
      <c r="A10" s="21"/>
      <c r="B10" s="21"/>
      <c r="C10" s="64"/>
      <c r="D10" s="21"/>
      <c r="E10" s="21"/>
      <c r="F10" s="21"/>
      <c r="G10" s="21"/>
      <c r="H10" s="21"/>
      <c r="I10" s="21"/>
      <c r="J10" s="21"/>
      <c r="K10" s="21"/>
    </row>
    <row r="11" spans="1:11" ht="30">
      <c r="A11" s="56" t="s">
        <v>77</v>
      </c>
      <c r="B11" s="56" t="s">
        <v>78</v>
      </c>
      <c r="C11" s="56" t="s">
        <v>79</v>
      </c>
      <c r="D11" s="56" t="s">
        <v>80</v>
      </c>
      <c r="E11" s="56" t="s">
        <v>81</v>
      </c>
      <c r="F11" s="56" t="s">
        <v>82</v>
      </c>
      <c r="G11" s="56" t="s">
        <v>83</v>
      </c>
      <c r="H11" s="56" t="s">
        <v>296</v>
      </c>
      <c r="I11" s="56" t="s">
        <v>87</v>
      </c>
      <c r="J11" s="60" t="s">
        <v>67</v>
      </c>
      <c r="K11" s="60" t="s">
        <v>88</v>
      </c>
    </row>
    <row r="12" spans="1:11" ht="42" customHeight="1">
      <c r="A12" s="57">
        <v>122</v>
      </c>
      <c r="B12" s="57">
        <v>151</v>
      </c>
      <c r="C12" t="s">
        <v>292</v>
      </c>
      <c r="D12" s="57" t="s">
        <v>85</v>
      </c>
      <c r="E12" s="57" t="s">
        <v>295</v>
      </c>
      <c r="F12" s="6">
        <v>20831213812</v>
      </c>
      <c r="G12" s="59">
        <f>PUNTAJE!F15</f>
        <v>52.96</v>
      </c>
      <c r="H12" s="266" t="s">
        <v>309</v>
      </c>
      <c r="I12" s="57"/>
      <c r="J12" s="65"/>
      <c r="K12" s="66"/>
    </row>
    <row r="13" spans="1:11" ht="41.25" customHeight="1">
      <c r="A13" s="57">
        <v>106</v>
      </c>
      <c r="B13" s="57">
        <v>29</v>
      </c>
      <c r="C13" s="44" t="s">
        <v>238</v>
      </c>
      <c r="D13" s="57" t="s">
        <v>85</v>
      </c>
      <c r="E13" s="57" t="s">
        <v>295</v>
      </c>
      <c r="F13" s="6">
        <v>20831213812</v>
      </c>
      <c r="G13" s="59">
        <f>PUNTAJE!F16</f>
        <v>59.4</v>
      </c>
      <c r="H13" s="267" t="s">
        <v>297</v>
      </c>
      <c r="I13" s="270" t="s">
        <v>304</v>
      </c>
      <c r="J13" s="65">
        <v>45341</v>
      </c>
      <c r="K13" s="66">
        <v>0.375</v>
      </c>
    </row>
    <row r="14" spans="1:11" ht="36.75" customHeight="1">
      <c r="A14" s="57">
        <v>105</v>
      </c>
      <c r="B14" s="57">
        <v>62</v>
      </c>
      <c r="C14" s="44" t="s">
        <v>293</v>
      </c>
      <c r="D14" s="57" t="s">
        <v>85</v>
      </c>
      <c r="E14" s="57" t="s">
        <v>295</v>
      </c>
      <c r="F14" s="6">
        <v>20831213812</v>
      </c>
      <c r="G14" s="59">
        <f>PUNTAJE!F17</f>
        <v>38.18</v>
      </c>
      <c r="H14" s="266" t="s">
        <v>309</v>
      </c>
      <c r="I14" s="57"/>
      <c r="J14" s="65"/>
      <c r="K14" s="66"/>
    </row>
    <row r="15" spans="1:11" ht="45.75" customHeight="1">
      <c r="A15" s="57">
        <v>110</v>
      </c>
      <c r="B15" s="57">
        <v>41</v>
      </c>
      <c r="C15" t="s">
        <v>294</v>
      </c>
      <c r="D15" s="57" t="s">
        <v>85</v>
      </c>
      <c r="E15" s="57" t="s">
        <v>295</v>
      </c>
      <c r="F15" s="6">
        <v>20831213812</v>
      </c>
      <c r="G15" s="59">
        <f>PUNTAJE!F18</f>
        <v>53</v>
      </c>
      <c r="H15" s="266" t="s">
        <v>309</v>
      </c>
      <c r="I15" s="57"/>
      <c r="J15" s="65"/>
      <c r="K15" s="66"/>
    </row>
    <row r="16" spans="1:11" ht="36.75" customHeight="1">
      <c r="A16" s="57">
        <v>107</v>
      </c>
      <c r="B16" s="57"/>
      <c r="C16" s="268" t="s">
        <v>278</v>
      </c>
      <c r="D16" s="57" t="s">
        <v>85</v>
      </c>
      <c r="E16" s="57" t="s">
        <v>295</v>
      </c>
      <c r="F16" s="6">
        <v>20831213815</v>
      </c>
      <c r="G16" s="59">
        <f>VALDERA!G47</f>
        <v>68.46000000000001</v>
      </c>
      <c r="H16" s="267" t="s">
        <v>297</v>
      </c>
      <c r="I16" s="271" t="s">
        <v>305</v>
      </c>
      <c r="J16" s="65"/>
      <c r="K16" s="66">
        <v>0.3541666666666667</v>
      </c>
    </row>
    <row r="17" spans="1:11" ht="45" customHeight="1">
      <c r="A17" s="57">
        <v>108</v>
      </c>
      <c r="B17" s="57"/>
      <c r="C17" s="268" t="s">
        <v>298</v>
      </c>
      <c r="D17" s="57" t="s">
        <v>85</v>
      </c>
      <c r="E17" s="57" t="s">
        <v>295</v>
      </c>
      <c r="F17" s="6">
        <v>20831213815</v>
      </c>
      <c r="G17" s="59">
        <f>DAVILA!G46</f>
        <v>45.3</v>
      </c>
      <c r="H17" s="266" t="s">
        <v>309</v>
      </c>
      <c r="I17" s="57"/>
      <c r="J17" s="65"/>
      <c r="K17" s="66"/>
    </row>
    <row r="18" spans="1:11" ht="36.75" customHeight="1">
      <c r="A18" s="57">
        <v>123</v>
      </c>
      <c r="B18" s="57"/>
      <c r="C18" t="s">
        <v>294</v>
      </c>
      <c r="D18" s="57" t="s">
        <v>85</v>
      </c>
      <c r="E18" s="57" t="s">
        <v>295</v>
      </c>
      <c r="F18" s="6">
        <v>20831213815</v>
      </c>
      <c r="G18" s="59">
        <f>GUEVARA1!G46</f>
        <v>55.08</v>
      </c>
      <c r="H18" s="267" t="s">
        <v>297</v>
      </c>
      <c r="I18" s="271" t="s">
        <v>305</v>
      </c>
      <c r="J18" s="65"/>
      <c r="K18" s="66">
        <v>0.4583333333333333</v>
      </c>
    </row>
    <row r="19" spans="1:11" ht="48.75" customHeight="1">
      <c r="A19" s="57">
        <v>121</v>
      </c>
      <c r="B19" s="57"/>
      <c r="C19" s="44" t="s">
        <v>293</v>
      </c>
      <c r="D19" s="57" t="s">
        <v>85</v>
      </c>
      <c r="E19" s="57" t="s">
        <v>295</v>
      </c>
      <c r="F19" s="6">
        <v>20831213815</v>
      </c>
      <c r="G19" s="57">
        <f>PINEDO1!G52</f>
        <v>39.68</v>
      </c>
      <c r="H19" s="266" t="s">
        <v>309</v>
      </c>
      <c r="I19" s="57"/>
      <c r="J19" s="6"/>
      <c r="K19" s="6"/>
    </row>
    <row r="20" spans="1:11" ht="21" customHeight="1">
      <c r="A20" s="272"/>
      <c r="B20" s="272"/>
      <c r="C20" s="52"/>
      <c r="D20" s="272"/>
      <c r="E20" s="272"/>
      <c r="F20" s="21"/>
      <c r="G20" s="272"/>
      <c r="H20" s="273"/>
      <c r="I20" s="272"/>
      <c r="J20" s="21"/>
      <c r="K20" s="21"/>
    </row>
    <row r="21" spans="1:11" ht="21.75" customHeight="1">
      <c r="A21" s="272"/>
      <c r="B21" s="272"/>
      <c r="C21" s="52"/>
      <c r="D21" s="272"/>
      <c r="E21" s="272"/>
      <c r="F21" s="21"/>
      <c r="G21" s="272"/>
      <c r="H21" s="273"/>
      <c r="I21" s="272"/>
      <c r="J21" s="21"/>
      <c r="K21" s="21"/>
    </row>
    <row r="22" spans="1:11" ht="18.75" customHeight="1">
      <c r="A22" s="272"/>
      <c r="B22" s="272"/>
      <c r="C22" s="52"/>
      <c r="D22" s="272"/>
      <c r="E22" s="272"/>
      <c r="F22" s="21"/>
      <c r="G22" s="272"/>
      <c r="H22" s="273"/>
      <c r="I22" s="272"/>
      <c r="J22" s="21"/>
      <c r="K22" s="21"/>
    </row>
    <row r="24" ht="15">
      <c r="B24" s="62" t="s">
        <v>303</v>
      </c>
    </row>
    <row r="25" spans="3:9" ht="30">
      <c r="C25" s="3" t="s">
        <v>299</v>
      </c>
      <c r="D25" s="3"/>
      <c r="E25" s="269" t="s">
        <v>301</v>
      </c>
      <c r="F25" s="3"/>
      <c r="G25" s="3"/>
      <c r="H25" s="3"/>
      <c r="I25" s="3" t="s">
        <v>300</v>
      </c>
    </row>
    <row r="26" spans="2:9" ht="15">
      <c r="B26" s="63"/>
      <c r="C26" s="259" t="s">
        <v>306</v>
      </c>
      <c r="D26" s="63"/>
      <c r="E26" s="144" t="s">
        <v>302</v>
      </c>
      <c r="F26" s="63"/>
      <c r="G26" s="3"/>
      <c r="H26" s="3"/>
      <c r="I26" s="259" t="s">
        <v>302</v>
      </c>
    </row>
    <row r="29" ht="15">
      <c r="C29" s="6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2"/>
  <sheetViews>
    <sheetView workbookViewId="0" topLeftCell="A1">
      <selection activeCell="C20" sqref="C20"/>
    </sheetView>
  </sheetViews>
  <sheetFormatPr defaultColWidth="11.421875" defaultRowHeight="15"/>
  <cols>
    <col min="1" max="1" width="7.421875" style="0" customWidth="1"/>
    <col min="2" max="2" width="13.28125" style="0" customWidth="1"/>
    <col min="3" max="3" width="21.28125" style="0" customWidth="1"/>
    <col min="4" max="4" width="13.57421875" style="0" customWidth="1"/>
    <col min="5" max="5" width="13.421875" style="0" customWidth="1"/>
    <col min="6" max="6" width="14.140625" style="0" customWidth="1"/>
    <col min="7" max="7" width="12.421875" style="0" customWidth="1"/>
  </cols>
  <sheetData>
    <row r="9" ht="15.75">
      <c r="E9" s="55"/>
    </row>
    <row r="10" spans="4:7" ht="15.75">
      <c r="D10" s="21"/>
      <c r="E10" s="64" t="s">
        <v>93</v>
      </c>
      <c r="F10" s="21"/>
      <c r="G10" s="21"/>
    </row>
    <row r="11" spans="4:7" ht="15.75">
      <c r="D11" s="21"/>
      <c r="E11" s="64" t="s">
        <v>76</v>
      </c>
      <c r="F11" s="21"/>
      <c r="G11" s="21"/>
    </row>
    <row r="14" spans="1:7" ht="30">
      <c r="A14" s="56" t="s">
        <v>77</v>
      </c>
      <c r="B14" s="56" t="s">
        <v>78</v>
      </c>
      <c r="C14" s="56" t="s">
        <v>79</v>
      </c>
      <c r="D14" s="56" t="s">
        <v>80</v>
      </c>
      <c r="E14" s="56" t="s">
        <v>81</v>
      </c>
      <c r="F14" s="56" t="s">
        <v>82</v>
      </c>
      <c r="G14" s="56" t="s">
        <v>83</v>
      </c>
    </row>
    <row r="15" spans="1:7" ht="25.5">
      <c r="A15" s="57">
        <v>122</v>
      </c>
      <c r="B15" s="57">
        <v>31</v>
      </c>
      <c r="C15" s="61" t="s">
        <v>69</v>
      </c>
      <c r="D15" s="57" t="s">
        <v>85</v>
      </c>
      <c r="E15" s="57" t="s">
        <v>84</v>
      </c>
      <c r="F15" s="58">
        <v>20831213818</v>
      </c>
      <c r="G15" s="59">
        <f>PUNTAJE!F21</f>
        <v>0</v>
      </c>
    </row>
    <row r="16" spans="1:7" ht="26.25">
      <c r="A16" s="57">
        <v>106</v>
      </c>
      <c r="B16" s="57">
        <v>44</v>
      </c>
      <c r="C16" s="61" t="s">
        <v>63</v>
      </c>
      <c r="D16" s="57" t="s">
        <v>85</v>
      </c>
      <c r="E16" s="57" t="s">
        <v>84</v>
      </c>
      <c r="F16" s="58">
        <v>20831213818</v>
      </c>
      <c r="G16" s="59">
        <f>PUNTAJE!F20</f>
        <v>0</v>
      </c>
    </row>
    <row r="17" spans="1:7" ht="25.5">
      <c r="A17" s="57">
        <v>105</v>
      </c>
      <c r="B17" s="57">
        <v>44</v>
      </c>
      <c r="C17" s="61" t="s">
        <v>61</v>
      </c>
      <c r="D17" s="57" t="s">
        <v>85</v>
      </c>
      <c r="E17" s="57" t="s">
        <v>84</v>
      </c>
      <c r="F17" s="58">
        <v>20831213818</v>
      </c>
      <c r="G17" s="59">
        <f>PUNTAJE!F19</f>
        <v>0</v>
      </c>
    </row>
    <row r="18" spans="1:7" ht="26.25">
      <c r="A18" s="57">
        <v>110</v>
      </c>
      <c r="B18" s="57">
        <v>94</v>
      </c>
      <c r="C18" s="61" t="s">
        <v>62</v>
      </c>
      <c r="D18" s="57" t="s">
        <v>85</v>
      </c>
      <c r="E18" s="57" t="s">
        <v>84</v>
      </c>
      <c r="F18" s="58">
        <v>20831213818</v>
      </c>
      <c r="G18" s="59">
        <f>PUNTAJE!F18</f>
        <v>53</v>
      </c>
    </row>
    <row r="19" spans="1:7" ht="26.25">
      <c r="A19" s="57">
        <v>107</v>
      </c>
      <c r="B19" s="57">
        <v>18</v>
      </c>
      <c r="C19" s="61" t="s">
        <v>59</v>
      </c>
      <c r="D19" s="57" t="s">
        <v>85</v>
      </c>
      <c r="E19" s="57" t="s">
        <v>84</v>
      </c>
      <c r="F19" s="58">
        <v>20831213818</v>
      </c>
      <c r="G19" s="59">
        <f>PUNTAJE!F17</f>
        <v>38.18</v>
      </c>
    </row>
    <row r="20" spans="1:7" ht="26.25">
      <c r="A20" s="57">
        <v>108</v>
      </c>
      <c r="B20" s="57">
        <v>137</v>
      </c>
      <c r="C20" s="61" t="s">
        <v>68</v>
      </c>
      <c r="D20" s="57" t="s">
        <v>85</v>
      </c>
      <c r="E20" s="57" t="s">
        <v>84</v>
      </c>
      <c r="F20" s="58">
        <v>20831213818</v>
      </c>
      <c r="G20" s="59">
        <f>PUNTAJE!F16</f>
        <v>59.4</v>
      </c>
    </row>
    <row r="21" spans="1:7" ht="26.25">
      <c r="A21" s="57">
        <v>123</v>
      </c>
      <c r="B21" s="57">
        <v>200</v>
      </c>
      <c r="C21" s="61" t="s">
        <v>70</v>
      </c>
      <c r="D21" s="57" t="s">
        <v>85</v>
      </c>
      <c r="E21" s="57" t="s">
        <v>84</v>
      </c>
      <c r="F21" s="58">
        <v>20831213818</v>
      </c>
      <c r="G21" s="59">
        <f>PUNTAJE!F15</f>
        <v>52.96</v>
      </c>
    </row>
    <row r="22" spans="1:7" ht="26.25">
      <c r="A22" s="57">
        <v>121</v>
      </c>
      <c r="B22" s="57">
        <v>100</v>
      </c>
      <c r="C22" s="61" t="s">
        <v>64</v>
      </c>
      <c r="D22" s="57" t="s">
        <v>85</v>
      </c>
      <c r="E22" s="57" t="s">
        <v>84</v>
      </c>
      <c r="F22" s="58">
        <v>20831213818</v>
      </c>
      <c r="G22" s="57" t="s">
        <v>86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B6" sqref="B6"/>
    </sheetView>
  </sheetViews>
  <sheetFormatPr defaultColWidth="11.421875" defaultRowHeight="15"/>
  <cols>
    <col min="1" max="1" width="33.57421875" style="0" customWidth="1"/>
    <col min="2" max="2" width="13.00390625" style="0" customWidth="1"/>
    <col min="3" max="3" width="12.7109375" style="0" customWidth="1"/>
    <col min="4" max="4" width="11.00390625" style="0" customWidth="1"/>
    <col min="5" max="5" width="12.8515625" style="0" customWidth="1"/>
    <col min="6" max="6" width="12.421875" style="0" customWidth="1"/>
  </cols>
  <sheetData>
    <row r="1" ht="18">
      <c r="A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15">
      <c r="A5" s="69" t="s">
        <v>96</v>
      </c>
      <c r="B5" s="3" t="s">
        <v>141</v>
      </c>
    </row>
    <row r="6" spans="1:6" ht="15">
      <c r="A6" s="69" t="s">
        <v>97</v>
      </c>
      <c r="B6">
        <v>43983381</v>
      </c>
      <c r="E6" s="69" t="s">
        <v>98</v>
      </c>
      <c r="F6" s="42">
        <v>43521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7" ht="23.25" thickBot="1">
      <c r="A12" s="73" t="s">
        <v>107</v>
      </c>
      <c r="B12" s="74"/>
      <c r="C12" s="74"/>
      <c r="D12" s="74"/>
      <c r="E12" s="74"/>
      <c r="F12" s="74"/>
      <c r="G12">
        <f>SUM(B13:F17)</f>
        <v>11</v>
      </c>
    </row>
    <row r="13" spans="1:6" ht="78" customHeight="1" thickBot="1">
      <c r="A13" s="75" t="s">
        <v>108</v>
      </c>
      <c r="B13" s="76"/>
      <c r="C13" s="76"/>
      <c r="D13" s="76">
        <v>2</v>
      </c>
      <c r="E13" s="76"/>
      <c r="F13" s="76"/>
    </row>
    <row r="14" spans="1:6" ht="66.75" customHeight="1" thickBot="1">
      <c r="A14" s="77" t="s">
        <v>109</v>
      </c>
      <c r="B14" s="76"/>
      <c r="C14" s="76"/>
      <c r="D14" s="76">
        <v>2</v>
      </c>
      <c r="E14" s="76"/>
      <c r="F14" s="76"/>
    </row>
    <row r="15" spans="1:6" ht="57.75" customHeight="1" thickBot="1">
      <c r="A15" s="75" t="s">
        <v>110</v>
      </c>
      <c r="B15" s="76"/>
      <c r="C15" s="76"/>
      <c r="D15" s="76"/>
      <c r="E15" s="76">
        <v>3</v>
      </c>
      <c r="F15" s="76"/>
    </row>
    <row r="16" spans="1:6" ht="68.25" customHeight="1" thickBot="1">
      <c r="A16" s="75" t="s">
        <v>111</v>
      </c>
      <c r="B16" s="76"/>
      <c r="C16" s="76"/>
      <c r="D16" s="76">
        <v>2</v>
      </c>
      <c r="E16" s="76"/>
      <c r="F16" s="76"/>
    </row>
    <row r="17" spans="1:6" ht="36" customHeight="1" thickBot="1">
      <c r="A17" s="75" t="s">
        <v>112</v>
      </c>
      <c r="B17" s="76"/>
      <c r="C17" s="76"/>
      <c r="D17" s="76">
        <v>2</v>
      </c>
      <c r="E17" s="76"/>
      <c r="F17" s="76"/>
    </row>
    <row r="18" spans="1:7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  <c r="G18">
        <f>SUM(B19:F25)</f>
        <v>17</v>
      </c>
    </row>
    <row r="19" spans="1:6" ht="23.25" thickBot="1">
      <c r="A19" s="77" t="s">
        <v>114</v>
      </c>
      <c r="B19" s="76"/>
      <c r="C19" s="76"/>
      <c r="D19" s="76"/>
      <c r="E19" s="76">
        <v>3</v>
      </c>
      <c r="F19" s="76"/>
    </row>
    <row r="20" spans="1:6" ht="48" customHeight="1" thickBot="1">
      <c r="A20" s="77" t="s">
        <v>115</v>
      </c>
      <c r="B20" s="76"/>
      <c r="C20" s="76"/>
      <c r="D20" s="76">
        <v>2</v>
      </c>
      <c r="E20" s="76"/>
      <c r="F20" s="76"/>
    </row>
    <row r="21" spans="1:6" ht="34.5" customHeight="1" thickBot="1">
      <c r="A21" s="77" t="s">
        <v>116</v>
      </c>
      <c r="B21" s="76"/>
      <c r="C21" s="76"/>
      <c r="D21" s="76"/>
      <c r="E21" s="76">
        <v>3</v>
      </c>
      <c r="F21" s="76"/>
    </row>
    <row r="22" spans="1:6" ht="44.25" customHeight="1" thickBot="1">
      <c r="A22" s="77" t="s">
        <v>117</v>
      </c>
      <c r="B22" s="76"/>
      <c r="C22" s="76"/>
      <c r="D22" s="76">
        <v>2</v>
      </c>
      <c r="E22" s="76"/>
      <c r="F22" s="76"/>
    </row>
    <row r="23" spans="1:6" ht="33.75" customHeight="1" thickBot="1">
      <c r="A23" s="77" t="s">
        <v>118</v>
      </c>
      <c r="B23" s="76"/>
      <c r="C23" s="76"/>
      <c r="D23" s="76">
        <v>2</v>
      </c>
      <c r="E23" s="76"/>
      <c r="F23" s="76"/>
    </row>
    <row r="24" spans="1:6" ht="39" customHeight="1" thickBot="1">
      <c r="A24" s="77" t="s">
        <v>119</v>
      </c>
      <c r="B24" s="76"/>
      <c r="C24" s="76"/>
      <c r="D24" s="76"/>
      <c r="E24" s="76">
        <v>3</v>
      </c>
      <c r="F24" s="76"/>
    </row>
    <row r="25" spans="1:6" ht="36" customHeight="1" thickBot="1">
      <c r="A25" s="77" t="s">
        <v>120</v>
      </c>
      <c r="B25" s="76"/>
      <c r="C25" s="76"/>
      <c r="D25" s="76">
        <v>2</v>
      </c>
      <c r="E25" s="76"/>
      <c r="F25" s="76"/>
    </row>
    <row r="26" spans="1:7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  <c r="G26">
        <f>SUM(B27:F30)</f>
        <v>11</v>
      </c>
    </row>
    <row r="27" spans="1:6" ht="30" customHeight="1" thickBot="1">
      <c r="A27" s="77" t="s">
        <v>122</v>
      </c>
      <c r="B27" s="76"/>
      <c r="C27" s="76"/>
      <c r="D27" s="76"/>
      <c r="E27" s="76">
        <v>3</v>
      </c>
      <c r="F27" s="76"/>
    </row>
    <row r="28" spans="1:6" ht="51.75" customHeight="1" thickBot="1">
      <c r="A28" s="77" t="s">
        <v>123</v>
      </c>
      <c r="B28" s="76"/>
      <c r="C28" s="76"/>
      <c r="D28" s="76"/>
      <c r="E28" s="76">
        <v>3</v>
      </c>
      <c r="F28" s="76"/>
    </row>
    <row r="29" spans="1:6" ht="34.5" customHeight="1" thickBot="1">
      <c r="A29" s="77" t="s">
        <v>124</v>
      </c>
      <c r="B29" s="76"/>
      <c r="C29" s="76"/>
      <c r="D29" s="76">
        <v>2</v>
      </c>
      <c r="E29" s="76"/>
      <c r="F29" s="76"/>
    </row>
    <row r="30" spans="1:6" ht="36" customHeight="1" thickBot="1">
      <c r="A30" s="77" t="s">
        <v>125</v>
      </c>
      <c r="B30" s="76"/>
      <c r="C30" s="76"/>
      <c r="D30" s="76"/>
      <c r="E30" s="76">
        <v>3</v>
      </c>
      <c r="F30" s="76"/>
    </row>
    <row r="31" ht="15">
      <c r="A31" s="79"/>
    </row>
    <row r="33" ht="15.75" thickBot="1">
      <c r="A33" s="79"/>
    </row>
    <row r="34" spans="1:6" ht="15.75" thickBot="1">
      <c r="A34" s="183" t="s">
        <v>99</v>
      </c>
      <c r="B34" s="179" t="s">
        <v>100</v>
      </c>
      <c r="C34" s="180"/>
      <c r="D34" s="180"/>
      <c r="E34" s="180"/>
      <c r="F34" s="181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17.25" thickBot="1">
      <c r="A36" s="185"/>
      <c r="B36" s="72" t="s">
        <v>101</v>
      </c>
      <c r="C36" s="72" t="s">
        <v>102</v>
      </c>
      <c r="D36" s="72" t="s">
        <v>126</v>
      </c>
      <c r="E36" s="72" t="s">
        <v>105</v>
      </c>
      <c r="F36" s="72" t="s">
        <v>106</v>
      </c>
    </row>
    <row r="37" spans="1:7" ht="15.75" thickBot="1">
      <c r="A37" s="73" t="s">
        <v>127</v>
      </c>
      <c r="B37" s="74"/>
      <c r="C37" s="74"/>
      <c r="D37" s="74"/>
      <c r="E37" s="74"/>
      <c r="F37" s="74"/>
      <c r="G37">
        <f>SUM(B38:F42)</f>
        <v>13</v>
      </c>
    </row>
    <row r="38" spans="1:6" ht="49.5" customHeight="1" thickBot="1">
      <c r="A38" s="77" t="s">
        <v>128</v>
      </c>
      <c r="B38" s="80"/>
      <c r="C38" s="80"/>
      <c r="D38" s="80">
        <v>2</v>
      </c>
      <c r="E38" s="80"/>
      <c r="F38" s="80"/>
    </row>
    <row r="39" spans="1:6" ht="17.25" customHeight="1" thickBot="1">
      <c r="A39" s="77" t="s">
        <v>129</v>
      </c>
      <c r="B39" s="80"/>
      <c r="C39" s="80"/>
      <c r="D39" s="80"/>
      <c r="E39" s="80">
        <v>3</v>
      </c>
      <c r="F39" s="80"/>
    </row>
    <row r="40" spans="1:6" ht="48" customHeight="1" thickBot="1">
      <c r="A40" s="77" t="s">
        <v>130</v>
      </c>
      <c r="B40" s="80"/>
      <c r="C40" s="80"/>
      <c r="D40" s="80"/>
      <c r="E40" s="80">
        <v>3</v>
      </c>
      <c r="F40" s="80"/>
    </row>
    <row r="41" spans="1:6" ht="36" customHeight="1" thickBot="1">
      <c r="A41" s="77" t="s">
        <v>131</v>
      </c>
      <c r="B41" s="80"/>
      <c r="C41" s="80"/>
      <c r="D41" s="80"/>
      <c r="E41" s="80">
        <v>3</v>
      </c>
      <c r="F41" s="80"/>
    </row>
    <row r="42" spans="1:6" ht="39" customHeight="1" thickBot="1">
      <c r="A42" s="77" t="s">
        <v>132</v>
      </c>
      <c r="B42" s="80"/>
      <c r="C42" s="80"/>
      <c r="D42" s="80">
        <v>2</v>
      </c>
      <c r="E42" s="80"/>
      <c r="F42" s="80"/>
    </row>
    <row r="43" spans="1:7" ht="15.75" thickBot="1">
      <c r="A43" s="81" t="s">
        <v>133</v>
      </c>
      <c r="B43" s="82">
        <v>0</v>
      </c>
      <c r="C43" s="82">
        <v>1</v>
      </c>
      <c r="D43" s="82">
        <v>2</v>
      </c>
      <c r="E43" s="82"/>
      <c r="F43" s="82">
        <v>4</v>
      </c>
      <c r="G43">
        <f>SUM(B44:F47)</f>
        <v>10</v>
      </c>
    </row>
    <row r="44" spans="1:6" ht="46.5" customHeight="1" thickBot="1">
      <c r="A44" s="75" t="s">
        <v>134</v>
      </c>
      <c r="B44" s="80"/>
      <c r="C44" s="80"/>
      <c r="D44" s="80"/>
      <c r="E44" s="80"/>
      <c r="F44" s="80">
        <v>4</v>
      </c>
    </row>
    <row r="45" spans="1:6" ht="47.25" customHeight="1" thickBot="1">
      <c r="A45" s="77" t="s">
        <v>135</v>
      </c>
      <c r="B45" s="80"/>
      <c r="C45" s="80"/>
      <c r="D45" s="80">
        <v>2</v>
      </c>
      <c r="E45" s="80"/>
      <c r="F45" s="80"/>
    </row>
    <row r="46" spans="1:6" ht="69" customHeight="1" thickBot="1">
      <c r="A46" s="75" t="s">
        <v>136</v>
      </c>
      <c r="B46" s="80"/>
      <c r="C46" s="80"/>
      <c r="D46" s="80">
        <v>2</v>
      </c>
      <c r="E46" s="80"/>
      <c r="F46" s="80"/>
    </row>
    <row r="47" spans="1:6" ht="69.75" customHeight="1" thickBot="1">
      <c r="A47" s="75" t="s">
        <v>137</v>
      </c>
      <c r="B47" s="80"/>
      <c r="C47" s="80"/>
      <c r="D47" s="80">
        <v>2</v>
      </c>
      <c r="E47" s="80"/>
      <c r="F47" s="80"/>
    </row>
    <row r="48" spans="1:6" ht="15">
      <c r="A48" s="186" t="s">
        <v>138</v>
      </c>
      <c r="B48" s="189">
        <f>SUM(G12:G43)</f>
        <v>62</v>
      </c>
      <c r="C48" s="190"/>
      <c r="D48" s="190"/>
      <c r="E48" s="190"/>
      <c r="F48" s="191"/>
    </row>
    <row r="49" spans="1:6" ht="15">
      <c r="A49" s="187"/>
      <c r="B49" s="192" t="s">
        <v>139</v>
      </c>
      <c r="C49" s="193"/>
      <c r="D49" s="193"/>
      <c r="E49" s="193"/>
      <c r="F49" s="194"/>
    </row>
    <row r="50" spans="1:6" ht="15.75" thickBot="1">
      <c r="A50" s="188"/>
      <c r="B50" s="195"/>
      <c r="C50" s="196"/>
      <c r="D50" s="196"/>
      <c r="E50" s="196"/>
      <c r="F50" s="197"/>
    </row>
    <row r="51" ht="15">
      <c r="A51" s="84"/>
    </row>
    <row r="52" ht="15">
      <c r="A52" s="84"/>
    </row>
    <row r="53" ht="15">
      <c r="A53" s="85"/>
    </row>
    <row r="55" ht="15">
      <c r="A55" s="84"/>
    </row>
    <row r="56" ht="15">
      <c r="A56" s="84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5"/>
    </row>
    <row r="62" ht="15">
      <c r="A62" s="70"/>
    </row>
    <row r="63" ht="15">
      <c r="A63" s="85"/>
    </row>
    <row r="65" ht="15">
      <c r="A65" s="84"/>
    </row>
    <row r="66" ht="15">
      <c r="A66" s="84"/>
    </row>
    <row r="67" ht="15">
      <c r="A67" s="84"/>
    </row>
    <row r="68" ht="15">
      <c r="A68" s="84"/>
    </row>
    <row r="69" ht="15">
      <c r="A69" s="84"/>
    </row>
    <row r="70" ht="15">
      <c r="A70" s="84"/>
    </row>
    <row r="71" ht="15">
      <c r="A71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 topLeftCell="A1">
      <selection activeCell="B7" sqref="B7"/>
    </sheetView>
  </sheetViews>
  <sheetFormatPr defaultColWidth="11.421875" defaultRowHeight="15"/>
  <cols>
    <col min="1" max="1" width="33.57421875" style="0" customWidth="1"/>
    <col min="2" max="2" width="13.00390625" style="0" customWidth="1"/>
    <col min="3" max="3" width="11.00390625" style="0" customWidth="1"/>
    <col min="4" max="4" width="11.7109375" style="0" customWidth="1"/>
    <col min="5" max="5" width="8.28125" style="0" customWidth="1"/>
    <col min="6" max="6" width="10.8515625" style="0" customWidth="1"/>
  </cols>
  <sheetData>
    <row r="1" ht="18">
      <c r="A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15">
      <c r="A5" s="69" t="s">
        <v>96</v>
      </c>
      <c r="B5" s="3" t="s">
        <v>233</v>
      </c>
    </row>
    <row r="6" spans="1:6" ht="15">
      <c r="A6" s="69" t="s">
        <v>97</v>
      </c>
      <c r="B6">
        <v>47838604</v>
      </c>
      <c r="E6" s="69" t="s">
        <v>98</v>
      </c>
      <c r="F6" s="42">
        <v>43521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6" ht="23.25" thickBot="1">
      <c r="A12" s="73" t="s">
        <v>107</v>
      </c>
      <c r="B12" s="74"/>
      <c r="C12" s="74"/>
      <c r="D12" s="74"/>
      <c r="E12" s="74"/>
      <c r="F12" s="74"/>
    </row>
    <row r="13" spans="1:7" ht="57" thickBot="1">
      <c r="A13" s="75" t="s">
        <v>108</v>
      </c>
      <c r="B13" s="76"/>
      <c r="C13" s="76"/>
      <c r="D13" s="76"/>
      <c r="E13" s="76"/>
      <c r="F13" s="76"/>
      <c r="G13" s="94" t="s">
        <v>144</v>
      </c>
    </row>
    <row r="14" spans="1:7" ht="34.5" thickBot="1">
      <c r="A14" s="77" t="s">
        <v>109</v>
      </c>
      <c r="B14" s="76"/>
      <c r="C14" s="76"/>
      <c r="D14" s="76"/>
      <c r="E14" s="76"/>
      <c r="F14" s="76"/>
      <c r="G14" s="94" t="s">
        <v>145</v>
      </c>
    </row>
    <row r="15" spans="1:6" ht="34.5" thickBot="1">
      <c r="A15" s="75" t="s">
        <v>110</v>
      </c>
      <c r="B15" s="76"/>
      <c r="C15" s="76"/>
      <c r="D15" s="76"/>
      <c r="E15" s="76"/>
      <c r="F15" s="76"/>
    </row>
    <row r="16" spans="1:6" ht="34.5" thickBot="1">
      <c r="A16" s="75" t="s">
        <v>111</v>
      </c>
      <c r="B16" s="76"/>
      <c r="C16" s="76"/>
      <c r="D16" s="76"/>
      <c r="E16" s="76"/>
      <c r="F16" s="76"/>
    </row>
    <row r="17" spans="1:6" ht="23.25" thickBot="1">
      <c r="A17" s="75" t="s">
        <v>112</v>
      </c>
      <c r="B17" s="76"/>
      <c r="C17" s="76"/>
      <c r="D17" s="76"/>
      <c r="E17" s="76"/>
      <c r="F17" s="76"/>
    </row>
    <row r="18" spans="1:6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</row>
    <row r="19" spans="1:6" ht="23.25" thickBot="1">
      <c r="A19" s="77" t="s">
        <v>114</v>
      </c>
      <c r="B19" s="76"/>
      <c r="C19" s="76"/>
      <c r="D19" s="76"/>
      <c r="E19" s="76"/>
      <c r="F19" s="76"/>
    </row>
    <row r="20" spans="1:6" ht="34.5" thickBot="1">
      <c r="A20" s="77" t="s">
        <v>115</v>
      </c>
      <c r="B20" s="76"/>
      <c r="C20" s="76"/>
      <c r="D20" s="76"/>
      <c r="E20" s="76"/>
      <c r="F20" s="76"/>
    </row>
    <row r="21" spans="1:6" ht="23.25" thickBot="1">
      <c r="A21" s="77" t="s">
        <v>116</v>
      </c>
      <c r="B21" s="76"/>
      <c r="C21" s="76"/>
      <c r="D21" s="76"/>
      <c r="E21" s="76"/>
      <c r="F21" s="76"/>
    </row>
    <row r="22" spans="1:6" ht="23.25" thickBot="1">
      <c r="A22" s="77" t="s">
        <v>117</v>
      </c>
      <c r="B22" s="76"/>
      <c r="C22" s="76"/>
      <c r="D22" s="76"/>
      <c r="E22" s="76"/>
      <c r="F22" s="76"/>
    </row>
    <row r="23" spans="1:6" ht="23.25" thickBot="1">
      <c r="A23" s="77" t="s">
        <v>118</v>
      </c>
      <c r="B23" s="76"/>
      <c r="C23" s="76"/>
      <c r="D23" s="76"/>
      <c r="E23" s="76"/>
      <c r="F23" s="76"/>
    </row>
    <row r="24" spans="1:6" ht="23.25" thickBot="1">
      <c r="A24" s="77" t="s">
        <v>119</v>
      </c>
      <c r="B24" s="76"/>
      <c r="C24" s="76"/>
      <c r="D24" s="76"/>
      <c r="E24" s="76"/>
      <c r="F24" s="76"/>
    </row>
    <row r="25" spans="1:6" ht="23.25" thickBot="1">
      <c r="A25" s="77" t="s">
        <v>120</v>
      </c>
      <c r="B25" s="76"/>
      <c r="C25" s="76"/>
      <c r="D25" s="76"/>
      <c r="E25" s="76"/>
      <c r="F25" s="76"/>
    </row>
    <row r="26" spans="1:6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</row>
    <row r="27" spans="1:6" ht="15.75" thickBot="1">
      <c r="A27" s="77" t="s">
        <v>122</v>
      </c>
      <c r="B27" s="76"/>
      <c r="C27" s="76"/>
      <c r="D27" s="76"/>
      <c r="E27" s="76"/>
      <c r="F27" s="76"/>
    </row>
    <row r="28" spans="1:6" ht="34.5" thickBot="1">
      <c r="A28" s="77" t="s">
        <v>123</v>
      </c>
      <c r="B28" s="76"/>
      <c r="C28" s="76"/>
      <c r="D28" s="76"/>
      <c r="E28" s="76"/>
      <c r="F28" s="76"/>
    </row>
    <row r="29" spans="1:6" ht="23.25" thickBot="1">
      <c r="A29" s="77" t="s">
        <v>124</v>
      </c>
      <c r="B29" s="76"/>
      <c r="C29" s="76"/>
      <c r="D29" s="76"/>
      <c r="E29" s="76"/>
      <c r="F29" s="76"/>
    </row>
    <row r="30" spans="1:6" ht="34.5" thickBot="1">
      <c r="A30" s="77" t="s">
        <v>125</v>
      </c>
      <c r="B30" s="76"/>
      <c r="C30" s="76"/>
      <c r="D30" s="76"/>
      <c r="E30" s="76"/>
      <c r="F30" s="76"/>
    </row>
    <row r="31" ht="15">
      <c r="A31" s="79"/>
    </row>
    <row r="33" ht="15.75" thickBot="1">
      <c r="A33" s="79"/>
    </row>
    <row r="34" spans="1:6" ht="15.75" thickBot="1">
      <c r="A34" s="183" t="s">
        <v>99</v>
      </c>
      <c r="B34" s="179" t="s">
        <v>100</v>
      </c>
      <c r="C34" s="180"/>
      <c r="D34" s="180"/>
      <c r="E34" s="180"/>
      <c r="F34" s="181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17.25" thickBot="1">
      <c r="A36" s="185"/>
      <c r="B36" s="72" t="s">
        <v>101</v>
      </c>
      <c r="C36" s="72" t="s">
        <v>102</v>
      </c>
      <c r="D36" s="72" t="s">
        <v>126</v>
      </c>
      <c r="E36" s="72" t="s">
        <v>105</v>
      </c>
      <c r="F36" s="72" t="s">
        <v>106</v>
      </c>
    </row>
    <row r="37" spans="1:6" ht="15.75" thickBot="1">
      <c r="A37" s="73" t="s">
        <v>127</v>
      </c>
      <c r="B37" s="74"/>
      <c r="C37" s="74"/>
      <c r="D37" s="74"/>
      <c r="E37" s="74"/>
      <c r="F37" s="74"/>
    </row>
    <row r="38" spans="1:6" ht="23.25" thickBot="1">
      <c r="A38" s="77" t="s">
        <v>128</v>
      </c>
      <c r="B38" s="80"/>
      <c r="C38" s="80"/>
      <c r="D38" s="80"/>
      <c r="E38" s="80"/>
      <c r="F38" s="80"/>
    </row>
    <row r="39" spans="1:6" ht="15.75" thickBot="1">
      <c r="A39" s="77" t="s">
        <v>129</v>
      </c>
      <c r="B39" s="80"/>
      <c r="C39" s="80"/>
      <c r="D39" s="80"/>
      <c r="E39" s="80"/>
      <c r="F39" s="80"/>
    </row>
    <row r="40" spans="1:6" ht="23.25" thickBot="1">
      <c r="A40" s="77" t="s">
        <v>130</v>
      </c>
      <c r="B40" s="80"/>
      <c r="C40" s="80"/>
      <c r="D40" s="80"/>
      <c r="E40" s="80"/>
      <c r="F40" s="80"/>
    </row>
    <row r="41" spans="1:6" ht="23.25" thickBot="1">
      <c r="A41" s="77" t="s">
        <v>131</v>
      </c>
      <c r="B41" s="80"/>
      <c r="C41" s="80"/>
      <c r="D41" s="80"/>
      <c r="E41" s="80"/>
      <c r="F41" s="80"/>
    </row>
    <row r="42" spans="1:6" ht="23.25" thickBot="1">
      <c r="A42" s="77" t="s">
        <v>132</v>
      </c>
      <c r="B42" s="80"/>
      <c r="C42" s="80"/>
      <c r="D42" s="80"/>
      <c r="E42" s="80"/>
      <c r="F42" s="80"/>
    </row>
    <row r="43" spans="1:6" ht="15.75" thickBot="1">
      <c r="A43" s="81" t="s">
        <v>133</v>
      </c>
      <c r="B43" s="82">
        <v>0</v>
      </c>
      <c r="C43" s="82">
        <v>1</v>
      </c>
      <c r="D43" s="82">
        <v>2</v>
      </c>
      <c r="E43" s="82">
        <v>3</v>
      </c>
      <c r="F43" s="82">
        <v>4</v>
      </c>
    </row>
    <row r="44" spans="1:6" ht="34.5" thickBot="1">
      <c r="A44" s="75" t="s">
        <v>134</v>
      </c>
      <c r="B44" s="80"/>
      <c r="C44" s="80"/>
      <c r="D44" s="80"/>
      <c r="E44" s="80"/>
      <c r="F44" s="80"/>
    </row>
    <row r="45" spans="1:6" ht="34.5" thickBot="1">
      <c r="A45" s="77" t="s">
        <v>135</v>
      </c>
      <c r="B45" s="80"/>
      <c r="C45" s="80"/>
      <c r="D45" s="80"/>
      <c r="E45" s="80"/>
      <c r="F45" s="80"/>
    </row>
    <row r="46" spans="1:6" ht="34.5" thickBot="1">
      <c r="A46" s="75" t="s">
        <v>136</v>
      </c>
      <c r="B46" s="80"/>
      <c r="C46" s="80"/>
      <c r="D46" s="80"/>
      <c r="E46" s="80"/>
      <c r="F46" s="80"/>
    </row>
    <row r="47" spans="1:6" ht="45.75" thickBot="1">
      <c r="A47" s="75" t="s">
        <v>137</v>
      </c>
      <c r="B47" s="80"/>
      <c r="C47" s="80"/>
      <c r="D47" s="80"/>
      <c r="E47" s="80"/>
      <c r="F47" s="80"/>
    </row>
    <row r="48" spans="1:6" ht="15">
      <c r="A48" s="186" t="s">
        <v>138</v>
      </c>
      <c r="B48" s="189"/>
      <c r="C48" s="190"/>
      <c r="D48" s="190"/>
      <c r="E48" s="190"/>
      <c r="F48" s="191"/>
    </row>
    <row r="49" spans="1:6" ht="15">
      <c r="A49" s="187"/>
      <c r="B49" s="192" t="s">
        <v>139</v>
      </c>
      <c r="C49" s="193"/>
      <c r="D49" s="193"/>
      <c r="E49" s="193"/>
      <c r="F49" s="194"/>
    </row>
    <row r="50" spans="1:6" ht="15.75" thickBot="1">
      <c r="A50" s="188"/>
      <c r="B50" s="195"/>
      <c r="C50" s="196"/>
      <c r="D50" s="196"/>
      <c r="E50" s="196"/>
      <c r="F50" s="197"/>
    </row>
    <row r="51" ht="15">
      <c r="A51" s="84"/>
    </row>
    <row r="52" ht="15">
      <c r="A52" s="84"/>
    </row>
    <row r="53" ht="15">
      <c r="A53" s="85"/>
    </row>
    <row r="55" ht="15">
      <c r="A55" s="84"/>
    </row>
    <row r="56" ht="15">
      <c r="A56" s="84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5"/>
    </row>
    <row r="62" ht="15">
      <c r="A62" s="70"/>
    </row>
    <row r="63" ht="15">
      <c r="A63" s="85"/>
    </row>
    <row r="65" ht="15">
      <c r="A65" s="84"/>
    </row>
    <row r="66" ht="15">
      <c r="A66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28">
      <selection activeCell="G45" sqref="G45"/>
    </sheetView>
  </sheetViews>
  <sheetFormatPr defaultColWidth="11.421875" defaultRowHeight="15"/>
  <cols>
    <col min="1" max="1" width="33.57421875" style="0" customWidth="1"/>
    <col min="2" max="2" width="13.00390625" style="0" customWidth="1"/>
    <col min="3" max="3" width="8.57421875" style="0" customWidth="1"/>
    <col min="4" max="4" width="11.00390625" style="0" customWidth="1"/>
    <col min="5" max="5" width="9.7109375" style="0" customWidth="1"/>
    <col min="6" max="6" width="12.421875" style="0" customWidth="1"/>
    <col min="7" max="7" width="6.28125" style="0" customWidth="1"/>
  </cols>
  <sheetData>
    <row r="1" ht="18">
      <c r="B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15">
      <c r="A5" s="69" t="s">
        <v>96</v>
      </c>
      <c r="B5" s="3" t="s">
        <v>62</v>
      </c>
    </row>
    <row r="6" spans="1:6" ht="15">
      <c r="A6" s="69" t="s">
        <v>97</v>
      </c>
      <c r="B6" s="3">
        <v>46774862</v>
      </c>
      <c r="E6" s="69" t="s">
        <v>98</v>
      </c>
      <c r="F6" s="42">
        <v>43522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7" ht="23.25" thickBot="1">
      <c r="A12" s="73" t="s">
        <v>107</v>
      </c>
      <c r="B12" s="74"/>
      <c r="C12" s="74"/>
      <c r="D12" s="74"/>
      <c r="E12" s="74"/>
      <c r="F12" s="74"/>
      <c r="G12">
        <f>SUM(E13:E17)</f>
        <v>15</v>
      </c>
    </row>
    <row r="13" spans="1:6" ht="57" thickBot="1">
      <c r="A13" s="75" t="s">
        <v>108</v>
      </c>
      <c r="B13" s="90"/>
      <c r="C13" s="90"/>
      <c r="D13" s="90"/>
      <c r="E13" s="90">
        <v>3</v>
      </c>
      <c r="F13" s="90"/>
    </row>
    <row r="14" spans="1:6" ht="34.5" thickBot="1">
      <c r="A14" s="77" t="s">
        <v>109</v>
      </c>
      <c r="B14" s="90"/>
      <c r="C14" s="90"/>
      <c r="D14" s="90"/>
      <c r="E14" s="90">
        <v>3</v>
      </c>
      <c r="F14" s="90"/>
    </row>
    <row r="15" spans="1:6" ht="34.5" thickBot="1">
      <c r="A15" s="75" t="s">
        <v>110</v>
      </c>
      <c r="B15" s="90"/>
      <c r="C15" s="90"/>
      <c r="D15" s="90"/>
      <c r="E15" s="90">
        <v>3</v>
      </c>
      <c r="F15" s="90"/>
    </row>
    <row r="16" spans="1:6" ht="34.5" thickBot="1">
      <c r="A16" s="75" t="s">
        <v>111</v>
      </c>
      <c r="B16" s="90"/>
      <c r="C16" s="90"/>
      <c r="D16" s="90"/>
      <c r="E16" s="90">
        <v>3</v>
      </c>
      <c r="F16" s="90"/>
    </row>
    <row r="17" spans="1:6" ht="23.25" thickBot="1">
      <c r="A17" s="75" t="s">
        <v>112</v>
      </c>
      <c r="B17" s="90"/>
      <c r="C17" s="90"/>
      <c r="D17" s="90"/>
      <c r="E17" s="90">
        <v>3</v>
      </c>
      <c r="F17" s="90"/>
    </row>
    <row r="18" spans="1:7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  <c r="G18" s="71">
        <f>SUM(B19:F25)</f>
        <v>22</v>
      </c>
    </row>
    <row r="19" spans="1:6" ht="23.25" thickBot="1">
      <c r="A19" s="77" t="s">
        <v>114</v>
      </c>
      <c r="B19" s="90"/>
      <c r="C19" s="90"/>
      <c r="D19" s="90"/>
      <c r="E19" s="90"/>
      <c r="F19" s="90">
        <v>4</v>
      </c>
    </row>
    <row r="20" spans="1:6" ht="34.5" thickBot="1">
      <c r="A20" s="77" t="s">
        <v>115</v>
      </c>
      <c r="B20" s="90"/>
      <c r="C20" s="90"/>
      <c r="D20" s="90"/>
      <c r="E20" s="90">
        <v>3</v>
      </c>
      <c r="F20" s="90"/>
    </row>
    <row r="21" spans="1:6" ht="23.25" thickBot="1">
      <c r="A21" s="77" t="s">
        <v>116</v>
      </c>
      <c r="B21" s="90"/>
      <c r="C21" s="90"/>
      <c r="D21" s="90"/>
      <c r="E21" s="90">
        <v>3</v>
      </c>
      <c r="F21" s="90"/>
    </row>
    <row r="22" spans="1:6" ht="23.25" thickBot="1">
      <c r="A22" s="77" t="s">
        <v>117</v>
      </c>
      <c r="B22" s="90"/>
      <c r="C22" s="90"/>
      <c r="D22" s="90"/>
      <c r="E22" s="90"/>
      <c r="F22" s="90">
        <v>4</v>
      </c>
    </row>
    <row r="23" spans="1:6" ht="23.25" thickBot="1">
      <c r="A23" s="77" t="s">
        <v>118</v>
      </c>
      <c r="B23" s="90"/>
      <c r="C23" s="90"/>
      <c r="D23" s="90"/>
      <c r="E23" s="90">
        <v>3</v>
      </c>
      <c r="F23" s="90"/>
    </row>
    <row r="24" spans="1:6" ht="23.25" thickBot="1">
      <c r="A24" s="77" t="s">
        <v>119</v>
      </c>
      <c r="B24" s="90"/>
      <c r="C24" s="90"/>
      <c r="D24" s="90"/>
      <c r="E24" s="90">
        <v>3</v>
      </c>
      <c r="F24" s="90"/>
    </row>
    <row r="25" spans="1:6" ht="23.25" thickBot="1">
      <c r="A25" s="77" t="s">
        <v>120</v>
      </c>
      <c r="B25" s="90"/>
      <c r="C25" s="90"/>
      <c r="D25" s="90">
        <v>2</v>
      </c>
      <c r="E25" s="90"/>
      <c r="F25" s="90"/>
    </row>
    <row r="26" spans="1:7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  <c r="G26" s="71">
        <f>SUM(B27:F30)</f>
        <v>13</v>
      </c>
    </row>
    <row r="27" spans="1:6" ht="15.75" thickBot="1">
      <c r="A27" s="77" t="s">
        <v>122</v>
      </c>
      <c r="B27" s="90"/>
      <c r="C27" s="90"/>
      <c r="D27" s="90"/>
      <c r="E27" s="90"/>
      <c r="F27" s="90">
        <v>4</v>
      </c>
    </row>
    <row r="28" spans="1:6" ht="34.5" thickBot="1">
      <c r="A28" s="77" t="s">
        <v>123</v>
      </c>
      <c r="B28" s="90"/>
      <c r="C28" s="90"/>
      <c r="D28" s="90"/>
      <c r="E28" s="90">
        <v>3</v>
      </c>
      <c r="F28" s="90"/>
    </row>
    <row r="29" spans="1:6" ht="23.25" thickBot="1">
      <c r="A29" s="77" t="s">
        <v>124</v>
      </c>
      <c r="B29" s="90"/>
      <c r="C29" s="90"/>
      <c r="D29" s="90"/>
      <c r="E29" s="90">
        <v>3</v>
      </c>
      <c r="F29" s="90"/>
    </row>
    <row r="30" spans="1:6" ht="34.5" thickBot="1">
      <c r="A30" s="77" t="s">
        <v>125</v>
      </c>
      <c r="B30" s="90"/>
      <c r="C30" s="90"/>
      <c r="D30" s="90"/>
      <c r="E30" s="90">
        <v>3</v>
      </c>
      <c r="F30" s="90"/>
    </row>
    <row r="31" spans="1:6" ht="15">
      <c r="A31" s="79"/>
      <c r="B31" s="68"/>
      <c r="C31" s="68"/>
      <c r="D31" s="68"/>
      <c r="E31" s="68"/>
      <c r="F31" s="68"/>
    </row>
    <row r="32" spans="2:6" ht="15">
      <c r="B32" s="68"/>
      <c r="C32" s="68"/>
      <c r="D32" s="68"/>
      <c r="E32" s="68"/>
      <c r="F32" s="68"/>
    </row>
    <row r="33" spans="1:6" ht="15.75" thickBot="1">
      <c r="A33" s="79"/>
      <c r="B33" s="68"/>
      <c r="C33" s="68"/>
      <c r="D33" s="68"/>
      <c r="E33" s="68"/>
      <c r="F33" s="68"/>
    </row>
    <row r="34" spans="1:6" ht="15.75" thickBot="1">
      <c r="A34" s="183" t="s">
        <v>99</v>
      </c>
      <c r="B34" s="198" t="s">
        <v>100</v>
      </c>
      <c r="C34" s="199"/>
      <c r="D34" s="199"/>
      <c r="E34" s="199"/>
      <c r="F34" s="200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26.25" thickBot="1">
      <c r="A36" s="185"/>
      <c r="B36" s="78" t="s">
        <v>101</v>
      </c>
      <c r="C36" s="78" t="s">
        <v>102</v>
      </c>
      <c r="D36" s="78" t="s">
        <v>126</v>
      </c>
      <c r="E36" s="78" t="s">
        <v>105</v>
      </c>
      <c r="F36" s="78" t="s">
        <v>106</v>
      </c>
    </row>
    <row r="37" spans="1:7" ht="15.75" thickBot="1">
      <c r="A37" s="73" t="s">
        <v>127</v>
      </c>
      <c r="B37" s="78"/>
      <c r="C37" s="78"/>
      <c r="D37" s="78"/>
      <c r="E37" s="78"/>
      <c r="F37" s="78"/>
      <c r="G37">
        <f>SUM(B38:F42)</f>
        <v>17</v>
      </c>
    </row>
    <row r="38" spans="1:6" ht="23.25" thickBot="1">
      <c r="A38" s="77" t="s">
        <v>128</v>
      </c>
      <c r="B38" s="91"/>
      <c r="C38" s="91"/>
      <c r="D38" s="91"/>
      <c r="E38" s="91">
        <v>3</v>
      </c>
      <c r="F38" s="91"/>
    </row>
    <row r="39" spans="1:6" ht="15.75" thickBot="1">
      <c r="A39" s="77" t="s">
        <v>129</v>
      </c>
      <c r="B39" s="91"/>
      <c r="C39" s="91"/>
      <c r="D39" s="91"/>
      <c r="E39" s="91"/>
      <c r="F39" s="91">
        <v>4</v>
      </c>
    </row>
    <row r="40" spans="1:6" ht="23.25" thickBot="1">
      <c r="A40" s="77" t="s">
        <v>130</v>
      </c>
      <c r="B40" s="91"/>
      <c r="C40" s="91"/>
      <c r="D40" s="91"/>
      <c r="E40" s="91"/>
      <c r="F40" s="91">
        <v>4</v>
      </c>
    </row>
    <row r="41" spans="1:6" ht="23.25" thickBot="1">
      <c r="A41" s="77" t="s">
        <v>131</v>
      </c>
      <c r="B41" s="91"/>
      <c r="C41" s="91"/>
      <c r="D41" s="91"/>
      <c r="E41" s="91">
        <v>3</v>
      </c>
      <c r="F41" s="91"/>
    </row>
    <row r="42" spans="1:6" ht="23.25" thickBot="1">
      <c r="A42" s="77" t="s">
        <v>132</v>
      </c>
      <c r="B42" s="91"/>
      <c r="C42" s="91"/>
      <c r="D42" s="91"/>
      <c r="E42" s="91">
        <v>3</v>
      </c>
      <c r="F42" s="91"/>
    </row>
    <row r="43" spans="1:7" ht="15.75" thickBot="1">
      <c r="A43" s="81" t="s">
        <v>133</v>
      </c>
      <c r="B43" s="82">
        <v>0</v>
      </c>
      <c r="C43" s="82">
        <v>1</v>
      </c>
      <c r="D43" s="82">
        <v>2</v>
      </c>
      <c r="E43" s="82">
        <v>3</v>
      </c>
      <c r="F43" s="82">
        <v>4</v>
      </c>
      <c r="G43" s="89">
        <f>SUM(B44:F47)</f>
        <v>13</v>
      </c>
    </row>
    <row r="44" spans="1:6" ht="34.5" thickBot="1">
      <c r="A44" s="75" t="s">
        <v>134</v>
      </c>
      <c r="B44" s="91"/>
      <c r="C44" s="91"/>
      <c r="D44" s="91"/>
      <c r="E44" s="91"/>
      <c r="F44" s="91">
        <v>4</v>
      </c>
    </row>
    <row r="45" spans="1:6" ht="34.5" thickBot="1">
      <c r="A45" s="77" t="s">
        <v>135</v>
      </c>
      <c r="B45" s="91"/>
      <c r="C45" s="91"/>
      <c r="D45" s="91"/>
      <c r="E45" s="91">
        <v>3</v>
      </c>
      <c r="F45" s="91"/>
    </row>
    <row r="46" spans="1:6" ht="34.5" thickBot="1">
      <c r="A46" s="75" t="s">
        <v>136</v>
      </c>
      <c r="B46" s="91"/>
      <c r="C46" s="91"/>
      <c r="D46" s="91"/>
      <c r="E46" s="91">
        <v>3</v>
      </c>
      <c r="F46" s="91"/>
    </row>
    <row r="47" spans="1:6" ht="45.75" thickBot="1">
      <c r="A47" s="75" t="s">
        <v>137</v>
      </c>
      <c r="B47" s="91"/>
      <c r="C47" s="91"/>
      <c r="D47" s="91"/>
      <c r="E47" s="91">
        <v>3</v>
      </c>
      <c r="F47" s="91"/>
    </row>
    <row r="48" spans="1:6" ht="15">
      <c r="A48" s="186" t="s">
        <v>138</v>
      </c>
      <c r="B48" s="189"/>
      <c r="C48" s="190"/>
      <c r="D48" s="190"/>
      <c r="E48" s="190"/>
      <c r="F48" s="191"/>
    </row>
    <row r="49" spans="1:6" ht="15">
      <c r="A49" s="187"/>
      <c r="B49" s="201">
        <f>SUM(G12:G47)</f>
        <v>80</v>
      </c>
      <c r="C49" s="202"/>
      <c r="D49" s="202"/>
      <c r="E49" s="202"/>
      <c r="F49" s="203"/>
    </row>
    <row r="50" spans="1:6" ht="15.75" thickBot="1">
      <c r="A50" s="188"/>
      <c r="B50" s="195"/>
      <c r="C50" s="196"/>
      <c r="D50" s="196"/>
      <c r="E50" s="196"/>
      <c r="F50" s="197"/>
    </row>
    <row r="51" spans="1:6" ht="15">
      <c r="A51" s="92"/>
      <c r="B51" s="93"/>
      <c r="C51" s="93"/>
      <c r="D51" s="93"/>
      <c r="E51" s="93"/>
      <c r="F51" s="93"/>
    </row>
    <row r="52" spans="1:6" ht="15">
      <c r="A52" s="92"/>
      <c r="B52" s="93"/>
      <c r="C52" s="93"/>
      <c r="D52" s="93"/>
      <c r="E52" s="93"/>
      <c r="F52" s="93"/>
    </row>
    <row r="53" ht="15">
      <c r="A53" s="84"/>
    </row>
    <row r="54" ht="15">
      <c r="A54" s="84"/>
    </row>
    <row r="55" ht="15">
      <c r="A55" s="85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4"/>
    </row>
    <row r="62" ht="15">
      <c r="A62" s="84"/>
    </row>
    <row r="63" ht="15">
      <c r="A63" s="84"/>
    </row>
    <row r="64" ht="15">
      <c r="A64" s="85"/>
    </row>
    <row r="65" ht="15">
      <c r="A65" s="70"/>
    </row>
    <row r="66" ht="15">
      <c r="A66" s="85"/>
    </row>
    <row r="68" ht="15">
      <c r="A68" s="84"/>
    </row>
    <row r="69" ht="15">
      <c r="A69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34">
      <selection activeCell="C51" sqref="C51"/>
    </sheetView>
  </sheetViews>
  <sheetFormatPr defaultColWidth="11.421875" defaultRowHeight="15"/>
  <cols>
    <col min="1" max="1" width="33.57421875" style="0" customWidth="1"/>
    <col min="2" max="2" width="13.00390625" style="0" customWidth="1"/>
    <col min="3" max="3" width="8.57421875" style="0" customWidth="1"/>
    <col min="4" max="4" width="11.00390625" style="0" customWidth="1"/>
    <col min="5" max="5" width="9.7109375" style="0" customWidth="1"/>
    <col min="6" max="6" width="12.421875" style="0" customWidth="1"/>
    <col min="7" max="7" width="6.28125" style="0" customWidth="1"/>
  </cols>
  <sheetData>
    <row r="1" ht="18">
      <c r="B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15">
      <c r="A5" s="69" t="s">
        <v>96</v>
      </c>
      <c r="B5" s="3" t="s">
        <v>59</v>
      </c>
    </row>
    <row r="6" spans="1:6" ht="15">
      <c r="A6" s="69" t="s">
        <v>97</v>
      </c>
      <c r="B6" s="3">
        <v>40342222</v>
      </c>
      <c r="E6" s="69" t="s">
        <v>98</v>
      </c>
      <c r="F6" s="42">
        <v>43522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7" ht="23.25" thickBot="1">
      <c r="A12" s="73" t="s">
        <v>107</v>
      </c>
      <c r="B12" s="74"/>
      <c r="C12" s="74"/>
      <c r="D12" s="74"/>
      <c r="E12" s="74"/>
      <c r="F12" s="74"/>
      <c r="G12">
        <f>SUM(B13:F17)</f>
        <v>8</v>
      </c>
    </row>
    <row r="13" spans="1:6" ht="57" thickBot="1">
      <c r="A13" s="75" t="s">
        <v>108</v>
      </c>
      <c r="B13" s="90"/>
      <c r="C13" s="90">
        <v>1</v>
      </c>
      <c r="D13" s="90"/>
      <c r="E13" s="90"/>
      <c r="F13" s="90"/>
    </row>
    <row r="14" spans="1:6" ht="34.5" thickBot="1">
      <c r="A14" s="77" t="s">
        <v>109</v>
      </c>
      <c r="B14" s="90"/>
      <c r="C14" s="90">
        <v>1</v>
      </c>
      <c r="D14" s="90"/>
      <c r="E14" s="90"/>
      <c r="F14" s="90"/>
    </row>
    <row r="15" spans="1:6" ht="34.5" thickBot="1">
      <c r="A15" s="75" t="s">
        <v>110</v>
      </c>
      <c r="B15" s="90"/>
      <c r="C15" s="90"/>
      <c r="D15" s="90">
        <v>2</v>
      </c>
      <c r="E15" s="90"/>
      <c r="F15" s="90"/>
    </row>
    <row r="16" spans="1:6" ht="34.5" thickBot="1">
      <c r="A16" s="75" t="s">
        <v>111</v>
      </c>
      <c r="B16" s="90"/>
      <c r="C16" s="90"/>
      <c r="D16" s="90">
        <v>2</v>
      </c>
      <c r="E16" s="90"/>
      <c r="F16" s="90"/>
    </row>
    <row r="17" spans="1:6" ht="23.25" thickBot="1">
      <c r="A17" s="75" t="s">
        <v>112</v>
      </c>
      <c r="B17" s="90"/>
      <c r="C17" s="90"/>
      <c r="D17" s="90">
        <v>2</v>
      </c>
      <c r="E17" s="90"/>
      <c r="F17" s="90"/>
    </row>
    <row r="18" spans="1:7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  <c r="G18" s="71">
        <f>SUM(B19:F25)</f>
        <v>14</v>
      </c>
    </row>
    <row r="19" spans="1:6" ht="23.25" thickBot="1">
      <c r="A19" s="77" t="s">
        <v>114</v>
      </c>
      <c r="B19" s="90"/>
      <c r="C19" s="90"/>
      <c r="D19" s="90">
        <v>2</v>
      </c>
      <c r="E19" s="90"/>
      <c r="F19" s="90"/>
    </row>
    <row r="20" spans="1:6" ht="34.5" thickBot="1">
      <c r="A20" s="77" t="s">
        <v>115</v>
      </c>
      <c r="B20" s="90"/>
      <c r="C20" s="90"/>
      <c r="D20" s="90">
        <v>2</v>
      </c>
      <c r="E20" s="90"/>
      <c r="F20" s="90"/>
    </row>
    <row r="21" spans="1:6" ht="23.25" thickBot="1">
      <c r="A21" s="77" t="s">
        <v>116</v>
      </c>
      <c r="B21" s="90"/>
      <c r="C21" s="90"/>
      <c r="D21" s="90">
        <v>2</v>
      </c>
      <c r="E21" s="90"/>
      <c r="F21" s="90"/>
    </row>
    <row r="22" spans="1:6" ht="23.25" thickBot="1">
      <c r="A22" s="77" t="s">
        <v>117</v>
      </c>
      <c r="B22" s="90"/>
      <c r="C22" s="90"/>
      <c r="D22" s="90">
        <v>2</v>
      </c>
      <c r="E22" s="90"/>
      <c r="F22" s="90"/>
    </row>
    <row r="23" spans="1:6" ht="23.25" thickBot="1">
      <c r="A23" s="77" t="s">
        <v>118</v>
      </c>
      <c r="B23" s="90"/>
      <c r="C23" s="90"/>
      <c r="D23" s="90">
        <v>2</v>
      </c>
      <c r="E23" s="90"/>
      <c r="F23" s="90"/>
    </row>
    <row r="24" spans="1:6" ht="23.25" thickBot="1">
      <c r="A24" s="77" t="s">
        <v>119</v>
      </c>
      <c r="B24" s="90"/>
      <c r="C24" s="90"/>
      <c r="D24" s="90">
        <v>2</v>
      </c>
      <c r="E24" s="90"/>
      <c r="F24" s="90"/>
    </row>
    <row r="25" spans="1:6" ht="23.25" thickBot="1">
      <c r="A25" s="77" t="s">
        <v>120</v>
      </c>
      <c r="B25" s="90"/>
      <c r="C25" s="90"/>
      <c r="D25" s="90">
        <v>2</v>
      </c>
      <c r="E25" s="90"/>
      <c r="F25" s="90"/>
    </row>
    <row r="26" spans="1:7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  <c r="G26" s="71">
        <f>SUM(B27:F30)</f>
        <v>6</v>
      </c>
    </row>
    <row r="27" spans="1:6" ht="15.75" thickBot="1">
      <c r="A27" s="77" t="s">
        <v>122</v>
      </c>
      <c r="B27" s="90">
        <v>0</v>
      </c>
      <c r="C27" s="90"/>
      <c r="D27" s="90"/>
      <c r="E27" s="90"/>
      <c r="F27" s="90"/>
    </row>
    <row r="28" spans="1:6" ht="34.5" thickBot="1">
      <c r="A28" s="77" t="s">
        <v>123</v>
      </c>
      <c r="B28" s="90"/>
      <c r="C28" s="90"/>
      <c r="D28" s="90"/>
      <c r="E28" s="90">
        <v>2</v>
      </c>
      <c r="F28" s="90"/>
    </row>
    <row r="29" spans="1:6" ht="23.25" thickBot="1">
      <c r="A29" s="77" t="s">
        <v>124</v>
      </c>
      <c r="B29" s="90"/>
      <c r="C29" s="90"/>
      <c r="D29" s="90"/>
      <c r="E29" s="90">
        <v>2</v>
      </c>
      <c r="F29" s="90"/>
    </row>
    <row r="30" spans="1:6" ht="34.5" thickBot="1">
      <c r="A30" s="77" t="s">
        <v>125</v>
      </c>
      <c r="B30" s="90"/>
      <c r="C30" s="90"/>
      <c r="D30" s="90"/>
      <c r="E30" s="90">
        <v>2</v>
      </c>
      <c r="F30" s="90"/>
    </row>
    <row r="31" spans="1:6" ht="15">
      <c r="A31" s="79"/>
      <c r="B31" s="68"/>
      <c r="C31" s="68"/>
      <c r="D31" s="68"/>
      <c r="E31" s="68"/>
      <c r="F31" s="68"/>
    </row>
    <row r="32" spans="2:6" ht="15">
      <c r="B32" s="68"/>
      <c r="C32" s="68"/>
      <c r="D32" s="68"/>
      <c r="E32" s="68"/>
      <c r="F32" s="68"/>
    </row>
    <row r="33" spans="1:6" ht="15.75" thickBot="1">
      <c r="A33" s="79"/>
      <c r="B33" s="68"/>
      <c r="C33" s="68"/>
      <c r="D33" s="68"/>
      <c r="E33" s="68"/>
      <c r="F33" s="68"/>
    </row>
    <row r="34" spans="1:6" ht="15.75" thickBot="1">
      <c r="A34" s="183" t="s">
        <v>99</v>
      </c>
      <c r="B34" s="198" t="s">
        <v>100</v>
      </c>
      <c r="C34" s="199"/>
      <c r="D34" s="199"/>
      <c r="E34" s="199"/>
      <c r="F34" s="200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26.25" thickBot="1">
      <c r="A36" s="185"/>
      <c r="B36" s="78" t="s">
        <v>101</v>
      </c>
      <c r="C36" s="78" t="s">
        <v>102</v>
      </c>
      <c r="D36" s="78" t="s">
        <v>126</v>
      </c>
      <c r="E36" s="78" t="s">
        <v>105</v>
      </c>
      <c r="F36" s="78" t="s">
        <v>106</v>
      </c>
    </row>
    <row r="37" spans="1:7" ht="15.75" thickBot="1">
      <c r="A37" s="73" t="s">
        <v>127</v>
      </c>
      <c r="B37" s="78"/>
      <c r="C37" s="78"/>
      <c r="D37" s="78"/>
      <c r="E37" s="78"/>
      <c r="F37" s="78"/>
      <c r="G37">
        <f>SUM(B38:F42)</f>
        <v>11</v>
      </c>
    </row>
    <row r="38" spans="1:6" ht="23.25" thickBot="1">
      <c r="A38" s="77" t="s">
        <v>128</v>
      </c>
      <c r="B38" s="91"/>
      <c r="C38" s="91"/>
      <c r="D38" s="91">
        <v>2</v>
      </c>
      <c r="E38" s="91"/>
      <c r="F38" s="91"/>
    </row>
    <row r="39" spans="1:6" ht="15.75" thickBot="1">
      <c r="A39" s="77" t="s">
        <v>129</v>
      </c>
      <c r="B39" s="91"/>
      <c r="C39" s="91"/>
      <c r="D39" s="91">
        <v>2</v>
      </c>
      <c r="E39" s="91"/>
      <c r="F39" s="91"/>
    </row>
    <row r="40" spans="1:6" ht="23.25" thickBot="1">
      <c r="A40" s="77" t="s">
        <v>130</v>
      </c>
      <c r="B40" s="91"/>
      <c r="C40" s="91"/>
      <c r="D40" s="91"/>
      <c r="E40" s="91">
        <v>3</v>
      </c>
      <c r="F40" s="91"/>
    </row>
    <row r="41" spans="1:6" ht="23.25" thickBot="1">
      <c r="A41" s="77" t="s">
        <v>131</v>
      </c>
      <c r="B41" s="91"/>
      <c r="C41" s="91"/>
      <c r="D41" s="91">
        <v>2</v>
      </c>
      <c r="E41" s="91"/>
      <c r="F41" s="91"/>
    </row>
    <row r="42" spans="1:6" ht="23.25" thickBot="1">
      <c r="A42" s="77" t="s">
        <v>132</v>
      </c>
      <c r="B42" s="91"/>
      <c r="C42" s="91"/>
      <c r="D42" s="91">
        <v>2</v>
      </c>
      <c r="E42" s="91"/>
      <c r="F42" s="91"/>
    </row>
    <row r="43" spans="1:7" ht="15.75" thickBot="1">
      <c r="A43" s="81" t="s">
        <v>133</v>
      </c>
      <c r="B43" s="82">
        <v>0</v>
      </c>
      <c r="C43" s="82">
        <v>1</v>
      </c>
      <c r="D43" s="82">
        <v>2</v>
      </c>
      <c r="E43" s="82">
        <v>3</v>
      </c>
      <c r="F43" s="82">
        <v>4</v>
      </c>
      <c r="G43" s="89">
        <f>SUM(B44:F47)</f>
        <v>7</v>
      </c>
    </row>
    <row r="44" spans="1:6" ht="34.5" thickBot="1">
      <c r="A44" s="75" t="s">
        <v>134</v>
      </c>
      <c r="B44" s="91"/>
      <c r="C44" s="91"/>
      <c r="D44" s="91">
        <v>2</v>
      </c>
      <c r="E44" s="91"/>
      <c r="F44" s="91"/>
    </row>
    <row r="45" spans="1:6" ht="34.5" thickBot="1">
      <c r="A45" s="77" t="s">
        <v>135</v>
      </c>
      <c r="B45" s="91"/>
      <c r="C45" s="91"/>
      <c r="D45" s="91">
        <v>2</v>
      </c>
      <c r="E45" s="91"/>
      <c r="F45" s="91"/>
    </row>
    <row r="46" spans="1:6" ht="34.5" thickBot="1">
      <c r="A46" s="75" t="s">
        <v>136</v>
      </c>
      <c r="B46" s="91"/>
      <c r="C46" s="91"/>
      <c r="D46" s="91">
        <v>2</v>
      </c>
      <c r="E46" s="91"/>
      <c r="F46" s="91"/>
    </row>
    <row r="47" spans="1:6" ht="45.75" thickBot="1">
      <c r="A47" s="75" t="s">
        <v>137</v>
      </c>
      <c r="B47" s="91"/>
      <c r="C47" s="91">
        <v>1</v>
      </c>
      <c r="D47" s="91"/>
      <c r="E47" s="91"/>
      <c r="F47" s="91"/>
    </row>
    <row r="48" spans="1:6" ht="15">
      <c r="A48" s="186" t="s">
        <v>138</v>
      </c>
      <c r="B48" s="189"/>
      <c r="C48" s="190"/>
      <c r="D48" s="190"/>
      <c r="E48" s="190"/>
      <c r="F48" s="191"/>
    </row>
    <row r="49" spans="1:6" ht="15">
      <c r="A49" s="187"/>
      <c r="B49" s="201">
        <f>SUM(G12:G47)</f>
        <v>46</v>
      </c>
      <c r="C49" s="202"/>
      <c r="D49" s="202"/>
      <c r="E49" s="202"/>
      <c r="F49" s="203"/>
    </row>
    <row r="50" spans="1:6" ht="15.75" thickBot="1">
      <c r="A50" s="188"/>
      <c r="B50" s="195"/>
      <c r="C50" s="196"/>
      <c r="D50" s="196"/>
      <c r="E50" s="196"/>
      <c r="F50" s="197"/>
    </row>
    <row r="51" spans="1:6" ht="15">
      <c r="A51" s="92"/>
      <c r="B51" s="93"/>
      <c r="C51" s="93"/>
      <c r="D51" s="93"/>
      <c r="E51" s="93"/>
      <c r="F51" s="93"/>
    </row>
    <row r="52" spans="1:6" ht="15">
      <c r="A52" s="92"/>
      <c r="B52" s="93"/>
      <c r="C52" s="93"/>
      <c r="D52" s="93"/>
      <c r="E52" s="93"/>
      <c r="F52" s="93"/>
    </row>
    <row r="53" ht="15">
      <c r="A53" s="84"/>
    </row>
    <row r="54" ht="15">
      <c r="A54" s="84"/>
    </row>
    <row r="55" ht="15">
      <c r="A55" s="85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4"/>
    </row>
    <row r="62" ht="15">
      <c r="A62" s="84"/>
    </row>
    <row r="63" ht="15">
      <c r="A63" s="84"/>
    </row>
    <row r="64" ht="15">
      <c r="A64" s="85"/>
    </row>
    <row r="65" ht="15">
      <c r="A65" s="70"/>
    </row>
    <row r="66" ht="15">
      <c r="A66" s="85"/>
    </row>
    <row r="68" ht="15">
      <c r="A68" s="84"/>
    </row>
    <row r="69" ht="15">
      <c r="A69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selection activeCell="B5" sqref="B5:B6"/>
    </sheetView>
  </sheetViews>
  <sheetFormatPr defaultColWidth="11.421875" defaultRowHeight="15"/>
  <cols>
    <col min="1" max="1" width="33.57421875" style="0" customWidth="1"/>
    <col min="2" max="2" width="14.28125" style="0" customWidth="1"/>
    <col min="3" max="3" width="8.57421875" style="0" customWidth="1"/>
    <col min="4" max="4" width="11.00390625" style="0" customWidth="1"/>
    <col min="5" max="5" width="9.7109375" style="0" customWidth="1"/>
    <col min="6" max="6" width="12.421875" style="0" customWidth="1"/>
    <col min="7" max="7" width="6.28125" style="0" customWidth="1"/>
  </cols>
  <sheetData>
    <row r="1" ht="18">
      <c r="B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22.5" customHeight="1">
      <c r="A5" s="69" t="s">
        <v>96</v>
      </c>
      <c r="B5" s="45" t="s">
        <v>142</v>
      </c>
    </row>
    <row r="6" spans="1:6" ht="15">
      <c r="A6" s="69" t="s">
        <v>97</v>
      </c>
      <c r="B6" s="3">
        <v>16557498</v>
      </c>
      <c r="E6" s="69" t="s">
        <v>98</v>
      </c>
      <c r="F6" s="42">
        <v>43522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7" ht="23.25" thickBot="1">
      <c r="A12" s="73" t="s">
        <v>107</v>
      </c>
      <c r="B12" s="74"/>
      <c r="C12" s="74"/>
      <c r="D12" s="74"/>
      <c r="E12" s="74"/>
      <c r="F12" s="74"/>
      <c r="G12">
        <f>SUM(B13:F17)</f>
        <v>12</v>
      </c>
    </row>
    <row r="13" spans="1:6" ht="57" thickBot="1">
      <c r="A13" s="75" t="s">
        <v>108</v>
      </c>
      <c r="B13" s="90"/>
      <c r="C13" s="90"/>
      <c r="D13" s="90">
        <v>2</v>
      </c>
      <c r="E13" s="90"/>
      <c r="F13" s="90"/>
    </row>
    <row r="14" spans="1:6" ht="34.5" thickBot="1">
      <c r="A14" s="77" t="s">
        <v>109</v>
      </c>
      <c r="B14" s="90"/>
      <c r="C14" s="90"/>
      <c r="D14" s="90">
        <v>2</v>
      </c>
      <c r="E14" s="90"/>
      <c r="F14" s="90"/>
    </row>
    <row r="15" spans="1:6" ht="34.5" thickBot="1">
      <c r="A15" s="75" t="s">
        <v>110</v>
      </c>
      <c r="B15" s="90"/>
      <c r="C15" s="90"/>
      <c r="D15" s="90"/>
      <c r="E15" s="90">
        <v>3</v>
      </c>
      <c r="F15" s="90"/>
    </row>
    <row r="16" spans="1:6" ht="34.5" thickBot="1">
      <c r="A16" s="75" t="s">
        <v>111</v>
      </c>
      <c r="B16" s="90"/>
      <c r="C16" s="90"/>
      <c r="D16" s="90"/>
      <c r="E16" s="90">
        <v>3</v>
      </c>
      <c r="F16" s="90"/>
    </row>
    <row r="17" spans="1:6" ht="23.25" thickBot="1">
      <c r="A17" s="75" t="s">
        <v>112</v>
      </c>
      <c r="B17" s="90"/>
      <c r="C17" s="90"/>
      <c r="D17" s="90">
        <v>2</v>
      </c>
      <c r="E17" s="90"/>
      <c r="F17" s="90"/>
    </row>
    <row r="18" spans="1:7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  <c r="G18" s="71">
        <f>SUM(B19:F25)</f>
        <v>18</v>
      </c>
    </row>
    <row r="19" spans="1:6" ht="23.25" thickBot="1">
      <c r="A19" s="77" t="s">
        <v>114</v>
      </c>
      <c r="B19" s="90"/>
      <c r="C19" s="90"/>
      <c r="D19" s="90"/>
      <c r="E19" s="90">
        <v>3</v>
      </c>
      <c r="F19" s="90"/>
    </row>
    <row r="20" spans="1:6" ht="34.5" thickBot="1">
      <c r="A20" s="77" t="s">
        <v>115</v>
      </c>
      <c r="B20" s="90"/>
      <c r="C20" s="90"/>
      <c r="D20" s="90"/>
      <c r="E20" s="90">
        <v>3</v>
      </c>
      <c r="F20" s="90"/>
    </row>
    <row r="21" spans="1:6" ht="23.25" thickBot="1">
      <c r="A21" s="77" t="s">
        <v>116</v>
      </c>
      <c r="B21" s="90"/>
      <c r="C21" s="90"/>
      <c r="D21" s="90">
        <v>2</v>
      </c>
      <c r="E21" s="90"/>
      <c r="F21" s="90"/>
    </row>
    <row r="22" spans="1:6" ht="23.25" thickBot="1">
      <c r="A22" s="77" t="s">
        <v>117</v>
      </c>
      <c r="B22" s="90"/>
      <c r="C22" s="90"/>
      <c r="D22" s="90"/>
      <c r="E22" s="90">
        <v>3</v>
      </c>
      <c r="F22" s="90"/>
    </row>
    <row r="23" spans="1:6" ht="23.25" thickBot="1">
      <c r="A23" s="77" t="s">
        <v>118</v>
      </c>
      <c r="B23" s="90"/>
      <c r="C23" s="90"/>
      <c r="D23" s="90">
        <v>2</v>
      </c>
      <c r="E23" s="90"/>
      <c r="F23" s="90"/>
    </row>
    <row r="24" spans="1:6" ht="23.25" thickBot="1">
      <c r="A24" s="77" t="s">
        <v>119</v>
      </c>
      <c r="B24" s="90"/>
      <c r="C24" s="90"/>
      <c r="D24" s="90"/>
      <c r="E24" s="90">
        <v>3</v>
      </c>
      <c r="F24" s="90"/>
    </row>
    <row r="25" spans="1:6" ht="23.25" thickBot="1">
      <c r="A25" s="77" t="s">
        <v>120</v>
      </c>
      <c r="B25" s="90"/>
      <c r="C25" s="90"/>
      <c r="D25" s="90">
        <v>2</v>
      </c>
      <c r="E25" s="90"/>
      <c r="F25" s="90"/>
    </row>
    <row r="26" spans="1:7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  <c r="G26" s="71">
        <f>SUM(B27:F30)</f>
        <v>11</v>
      </c>
    </row>
    <row r="27" spans="1:6" ht="15.75" thickBot="1">
      <c r="A27" s="77" t="s">
        <v>122</v>
      </c>
      <c r="B27" s="90"/>
      <c r="C27" s="90"/>
      <c r="D27" s="90"/>
      <c r="E27" s="90">
        <v>3</v>
      </c>
      <c r="F27" s="90"/>
    </row>
    <row r="28" spans="1:6" ht="34.5" thickBot="1">
      <c r="A28" s="77" t="s">
        <v>123</v>
      </c>
      <c r="B28" s="90"/>
      <c r="C28" s="90"/>
      <c r="D28" s="90"/>
      <c r="E28" s="90">
        <v>3</v>
      </c>
      <c r="F28" s="90"/>
    </row>
    <row r="29" spans="1:6" ht="23.25" thickBot="1">
      <c r="A29" s="77" t="s">
        <v>124</v>
      </c>
      <c r="B29" s="90"/>
      <c r="C29" s="90"/>
      <c r="D29" s="90"/>
      <c r="E29" s="90">
        <v>3</v>
      </c>
      <c r="F29" s="90"/>
    </row>
    <row r="30" spans="1:6" ht="34.5" thickBot="1">
      <c r="A30" s="77" t="s">
        <v>125</v>
      </c>
      <c r="B30" s="90"/>
      <c r="C30" s="90"/>
      <c r="D30" s="90">
        <v>2</v>
      </c>
      <c r="E30" s="90"/>
      <c r="F30" s="90"/>
    </row>
    <row r="31" spans="1:6" ht="15">
      <c r="A31" s="79"/>
      <c r="B31" s="68"/>
      <c r="C31" s="68"/>
      <c r="D31" s="68"/>
      <c r="E31" s="68"/>
      <c r="F31" s="68"/>
    </row>
    <row r="32" spans="2:6" ht="15">
      <c r="B32" s="68"/>
      <c r="C32" s="68"/>
      <c r="D32" s="68"/>
      <c r="E32" s="68"/>
      <c r="F32" s="68"/>
    </row>
    <row r="33" spans="1:6" ht="15.75" thickBot="1">
      <c r="A33" s="79"/>
      <c r="B33" s="68"/>
      <c r="C33" s="68"/>
      <c r="D33" s="68"/>
      <c r="E33" s="68"/>
      <c r="F33" s="68"/>
    </row>
    <row r="34" spans="1:6" ht="15.75" thickBot="1">
      <c r="A34" s="183" t="s">
        <v>99</v>
      </c>
      <c r="B34" s="198" t="s">
        <v>100</v>
      </c>
      <c r="C34" s="199"/>
      <c r="D34" s="199"/>
      <c r="E34" s="199"/>
      <c r="F34" s="200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26.25" thickBot="1">
      <c r="A36" s="185"/>
      <c r="B36" s="78" t="s">
        <v>101</v>
      </c>
      <c r="C36" s="78" t="s">
        <v>102</v>
      </c>
      <c r="D36" s="78" t="s">
        <v>126</v>
      </c>
      <c r="E36" s="78" t="s">
        <v>105</v>
      </c>
      <c r="F36" s="78" t="s">
        <v>106</v>
      </c>
    </row>
    <row r="37" spans="1:7" ht="15.75" thickBot="1">
      <c r="A37" s="73" t="s">
        <v>127</v>
      </c>
      <c r="B37" s="78"/>
      <c r="C37" s="78"/>
      <c r="D37" s="78"/>
      <c r="E37" s="78"/>
      <c r="F37" s="78"/>
      <c r="G37">
        <f>SUM(B38:F42)</f>
        <v>14</v>
      </c>
    </row>
    <row r="38" spans="1:6" ht="23.25" thickBot="1">
      <c r="A38" s="77" t="s">
        <v>128</v>
      </c>
      <c r="B38" s="91"/>
      <c r="C38" s="91"/>
      <c r="D38" s="91"/>
      <c r="E38" s="91">
        <v>3</v>
      </c>
      <c r="F38" s="91"/>
    </row>
    <row r="39" spans="1:6" ht="23.25" customHeight="1" thickBot="1">
      <c r="A39" s="77" t="s">
        <v>129</v>
      </c>
      <c r="B39" s="91"/>
      <c r="C39" s="91"/>
      <c r="D39" s="91"/>
      <c r="E39" s="91">
        <v>3</v>
      </c>
      <c r="F39" s="91"/>
    </row>
    <row r="40" spans="1:6" ht="23.25" thickBot="1">
      <c r="A40" s="77" t="s">
        <v>130</v>
      </c>
      <c r="B40" s="91"/>
      <c r="C40" s="91"/>
      <c r="D40" s="91">
        <v>2</v>
      </c>
      <c r="E40" s="91"/>
      <c r="F40" s="91"/>
    </row>
    <row r="41" spans="1:6" ht="23.25" thickBot="1">
      <c r="A41" s="77" t="s">
        <v>131</v>
      </c>
      <c r="B41" s="91"/>
      <c r="C41" s="91"/>
      <c r="D41" s="91"/>
      <c r="E41" s="91">
        <v>3</v>
      </c>
      <c r="F41" s="91"/>
    </row>
    <row r="42" spans="1:6" ht="23.25" thickBot="1">
      <c r="A42" s="77" t="s">
        <v>132</v>
      </c>
      <c r="B42" s="91"/>
      <c r="C42" s="91"/>
      <c r="D42" s="91"/>
      <c r="E42" s="91">
        <v>3</v>
      </c>
      <c r="F42" s="91"/>
    </row>
    <row r="43" spans="1:7" ht="15.75" thickBot="1">
      <c r="A43" s="81" t="s">
        <v>133</v>
      </c>
      <c r="B43" s="82">
        <v>0</v>
      </c>
      <c r="C43" s="82">
        <v>1</v>
      </c>
      <c r="D43" s="82">
        <v>2</v>
      </c>
      <c r="E43" s="82">
        <v>3</v>
      </c>
      <c r="F43" s="82">
        <v>4</v>
      </c>
      <c r="G43" s="89">
        <f>SUM(B44:F47)</f>
        <v>11</v>
      </c>
    </row>
    <row r="44" spans="1:6" ht="34.5" thickBot="1">
      <c r="A44" s="75" t="s">
        <v>134</v>
      </c>
      <c r="B44" s="91"/>
      <c r="C44" s="91"/>
      <c r="D44" s="91"/>
      <c r="E44" s="91">
        <v>3</v>
      </c>
      <c r="F44" s="91"/>
    </row>
    <row r="45" spans="1:6" ht="34.5" thickBot="1">
      <c r="A45" s="77" t="s">
        <v>135</v>
      </c>
      <c r="B45" s="91"/>
      <c r="C45" s="91"/>
      <c r="D45" s="91"/>
      <c r="E45" s="91">
        <v>3</v>
      </c>
      <c r="F45" s="91"/>
    </row>
    <row r="46" spans="1:6" ht="34.5" thickBot="1">
      <c r="A46" s="75" t="s">
        <v>136</v>
      </c>
      <c r="B46" s="91"/>
      <c r="C46" s="91"/>
      <c r="D46" s="91"/>
      <c r="E46" s="91">
        <v>3</v>
      </c>
      <c r="F46" s="91"/>
    </row>
    <row r="47" spans="1:6" ht="45.75" thickBot="1">
      <c r="A47" s="75" t="s">
        <v>137</v>
      </c>
      <c r="B47" s="91"/>
      <c r="C47" s="91"/>
      <c r="D47" s="91">
        <v>2</v>
      </c>
      <c r="E47" s="91"/>
      <c r="F47" s="91"/>
    </row>
    <row r="48" spans="1:6" ht="15">
      <c r="A48" s="186" t="s">
        <v>138</v>
      </c>
      <c r="B48" s="189"/>
      <c r="C48" s="190"/>
      <c r="D48" s="190"/>
      <c r="E48" s="190"/>
      <c r="F48" s="191"/>
    </row>
    <row r="49" spans="1:6" ht="15">
      <c r="A49" s="187"/>
      <c r="B49" s="201">
        <f>SUM(G12:G47)</f>
        <v>66</v>
      </c>
      <c r="C49" s="202"/>
      <c r="D49" s="202"/>
      <c r="E49" s="202"/>
      <c r="F49" s="203"/>
    </row>
    <row r="50" spans="1:6" ht="15.75" thickBot="1">
      <c r="A50" s="188"/>
      <c r="B50" s="195"/>
      <c r="C50" s="196"/>
      <c r="D50" s="196"/>
      <c r="E50" s="196"/>
      <c r="F50" s="197"/>
    </row>
    <row r="51" spans="1:6" ht="15">
      <c r="A51" s="92"/>
      <c r="B51" s="93"/>
      <c r="C51" s="93"/>
      <c r="D51" s="93"/>
      <c r="E51" s="93"/>
      <c r="F51" s="93"/>
    </row>
    <row r="52" spans="1:6" ht="15">
      <c r="A52" s="92"/>
      <c r="B52" s="93"/>
      <c r="C52" s="93"/>
      <c r="D52" s="93"/>
      <c r="E52" s="93"/>
      <c r="F52" s="93"/>
    </row>
    <row r="53" ht="15">
      <c r="A53" s="84"/>
    </row>
    <row r="54" ht="15">
      <c r="A54" s="84"/>
    </row>
    <row r="55" ht="15">
      <c r="A55" s="85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4"/>
    </row>
    <row r="62" ht="15">
      <c r="A62" s="84"/>
    </row>
    <row r="63" ht="15">
      <c r="A63" s="84"/>
    </row>
    <row r="64" ht="15">
      <c r="A64" s="85"/>
    </row>
    <row r="65" ht="15">
      <c r="A65" s="70"/>
    </row>
    <row r="66" ht="15">
      <c r="A66" s="85"/>
    </row>
    <row r="68" ht="15">
      <c r="A68" s="84"/>
    </row>
    <row r="69" ht="15">
      <c r="A69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selection activeCell="A4" sqref="A4"/>
    </sheetView>
  </sheetViews>
  <sheetFormatPr defaultColWidth="11.421875" defaultRowHeight="15"/>
  <cols>
    <col min="1" max="1" width="33.57421875" style="0" customWidth="1"/>
    <col min="2" max="2" width="14.28125" style="0" customWidth="1"/>
    <col min="3" max="3" width="8.57421875" style="0" customWidth="1"/>
    <col min="4" max="4" width="11.00390625" style="0" customWidth="1"/>
    <col min="5" max="5" width="9.7109375" style="0" customWidth="1"/>
    <col min="6" max="6" width="12.421875" style="0" customWidth="1"/>
    <col min="7" max="7" width="6.28125" style="0" customWidth="1"/>
  </cols>
  <sheetData>
    <row r="1" ht="18">
      <c r="B1" s="86" t="s">
        <v>94</v>
      </c>
    </row>
    <row r="2" ht="15">
      <c r="A2" s="67" t="s">
        <v>140</v>
      </c>
    </row>
    <row r="3" ht="15">
      <c r="A3" s="67"/>
    </row>
    <row r="4" ht="15">
      <c r="A4" s="69" t="s">
        <v>95</v>
      </c>
    </row>
    <row r="5" spans="1:2" ht="15">
      <c r="A5" s="69" t="s">
        <v>96</v>
      </c>
      <c r="B5" s="45" t="s">
        <v>143</v>
      </c>
    </row>
    <row r="6" spans="1:6" ht="15">
      <c r="A6" s="69" t="s">
        <v>97</v>
      </c>
      <c r="B6" s="3">
        <v>17610654</v>
      </c>
      <c r="E6" s="69" t="s">
        <v>98</v>
      </c>
      <c r="F6" s="42">
        <v>43522</v>
      </c>
    </row>
    <row r="7" ht="15.75" thickBot="1">
      <c r="A7" s="69"/>
    </row>
    <row r="8" spans="1:6" ht="15.75" thickBot="1">
      <c r="A8" s="176" t="s">
        <v>99</v>
      </c>
      <c r="B8" s="179" t="s">
        <v>100</v>
      </c>
      <c r="C8" s="180"/>
      <c r="D8" s="180"/>
      <c r="E8" s="180"/>
      <c r="F8" s="181"/>
    </row>
    <row r="9" spans="1:6" ht="15">
      <c r="A9" s="177"/>
      <c r="B9" s="87">
        <v>0</v>
      </c>
      <c r="C9" s="87">
        <v>1</v>
      </c>
      <c r="D9" s="87">
        <v>2</v>
      </c>
      <c r="E9" s="87">
        <v>3</v>
      </c>
      <c r="F9" s="87">
        <v>4</v>
      </c>
    </row>
    <row r="10" spans="1:6" ht="15">
      <c r="A10" s="177"/>
      <c r="B10" s="177" t="s">
        <v>101</v>
      </c>
      <c r="C10" s="177" t="s">
        <v>102</v>
      </c>
      <c r="D10" s="87" t="s">
        <v>103</v>
      </c>
      <c r="E10" s="177" t="s">
        <v>105</v>
      </c>
      <c r="F10" s="177" t="s">
        <v>106</v>
      </c>
    </row>
    <row r="11" spans="1:6" ht="15.75" thickBot="1">
      <c r="A11" s="178"/>
      <c r="B11" s="182"/>
      <c r="C11" s="182"/>
      <c r="D11" s="88" t="s">
        <v>104</v>
      </c>
      <c r="E11" s="182"/>
      <c r="F11" s="182"/>
    </row>
    <row r="12" spans="1:7" ht="23.25" thickBot="1">
      <c r="A12" s="73" t="s">
        <v>107</v>
      </c>
      <c r="B12" s="74"/>
      <c r="C12" s="74"/>
      <c r="D12" s="74"/>
      <c r="E12" s="74"/>
      <c r="F12" s="74"/>
      <c r="G12">
        <f>SUM(B13:F17)</f>
        <v>16</v>
      </c>
    </row>
    <row r="13" spans="1:6" ht="57" thickBot="1">
      <c r="A13" s="75" t="s">
        <v>108</v>
      </c>
      <c r="B13" s="90"/>
      <c r="C13" s="90"/>
      <c r="D13" s="90"/>
      <c r="E13" s="90"/>
      <c r="F13" s="90">
        <v>4</v>
      </c>
    </row>
    <row r="14" spans="1:6" ht="34.5" thickBot="1">
      <c r="A14" s="77" t="s">
        <v>109</v>
      </c>
      <c r="B14" s="90"/>
      <c r="C14" s="90"/>
      <c r="D14" s="90"/>
      <c r="E14" s="90">
        <v>3</v>
      </c>
      <c r="F14" s="90"/>
    </row>
    <row r="15" spans="1:6" ht="34.5" thickBot="1">
      <c r="A15" s="75" t="s">
        <v>110</v>
      </c>
      <c r="B15" s="90"/>
      <c r="C15" s="90"/>
      <c r="D15" s="90"/>
      <c r="E15" s="90">
        <v>3</v>
      </c>
      <c r="F15" s="90"/>
    </row>
    <row r="16" spans="1:6" ht="34.5" thickBot="1">
      <c r="A16" s="75" t="s">
        <v>111</v>
      </c>
      <c r="B16" s="90"/>
      <c r="C16" s="90"/>
      <c r="D16" s="90"/>
      <c r="E16" s="90">
        <v>3</v>
      </c>
      <c r="F16" s="90"/>
    </row>
    <row r="17" spans="1:6" ht="23.25" thickBot="1">
      <c r="A17" s="75" t="s">
        <v>112</v>
      </c>
      <c r="B17" s="90"/>
      <c r="C17" s="90"/>
      <c r="D17" s="90"/>
      <c r="E17" s="90">
        <v>3</v>
      </c>
      <c r="F17" s="90"/>
    </row>
    <row r="18" spans="1:7" ht="15.75" thickBot="1">
      <c r="A18" s="73" t="s">
        <v>113</v>
      </c>
      <c r="B18" s="78">
        <v>0</v>
      </c>
      <c r="C18" s="78">
        <v>1</v>
      </c>
      <c r="D18" s="78">
        <v>2</v>
      </c>
      <c r="E18" s="78">
        <v>3</v>
      </c>
      <c r="F18" s="78">
        <v>4</v>
      </c>
      <c r="G18" s="71">
        <f>SUM(B19:F25)</f>
        <v>23</v>
      </c>
    </row>
    <row r="19" spans="1:6" ht="23.25" thickBot="1">
      <c r="A19" s="77" t="s">
        <v>114</v>
      </c>
      <c r="B19" s="90"/>
      <c r="C19" s="90"/>
      <c r="D19" s="90"/>
      <c r="E19" s="90"/>
      <c r="F19" s="90">
        <v>4</v>
      </c>
    </row>
    <row r="20" spans="1:6" ht="34.5" thickBot="1">
      <c r="A20" s="77" t="s">
        <v>115</v>
      </c>
      <c r="B20" s="90"/>
      <c r="C20" s="90"/>
      <c r="D20" s="90"/>
      <c r="E20" s="90">
        <v>3</v>
      </c>
      <c r="F20" s="90"/>
    </row>
    <row r="21" spans="1:6" ht="23.25" thickBot="1">
      <c r="A21" s="77" t="s">
        <v>116</v>
      </c>
      <c r="B21" s="90"/>
      <c r="C21" s="90"/>
      <c r="D21" s="90"/>
      <c r="E21" s="90"/>
      <c r="F21" s="90">
        <v>4</v>
      </c>
    </row>
    <row r="22" spans="1:6" ht="23.25" thickBot="1">
      <c r="A22" s="77" t="s">
        <v>117</v>
      </c>
      <c r="B22" s="90"/>
      <c r="C22" s="90"/>
      <c r="D22" s="90"/>
      <c r="E22" s="90">
        <v>3</v>
      </c>
      <c r="F22" s="90"/>
    </row>
    <row r="23" spans="1:6" ht="23.25" thickBot="1">
      <c r="A23" s="77" t="s">
        <v>118</v>
      </c>
      <c r="B23" s="90"/>
      <c r="C23" s="90"/>
      <c r="D23" s="90"/>
      <c r="E23" s="90">
        <v>3</v>
      </c>
      <c r="F23" s="90"/>
    </row>
    <row r="24" spans="1:6" ht="23.25" thickBot="1">
      <c r="A24" s="77" t="s">
        <v>119</v>
      </c>
      <c r="B24" s="90"/>
      <c r="C24" s="90"/>
      <c r="D24" s="90"/>
      <c r="E24" s="90">
        <v>3</v>
      </c>
      <c r="F24" s="90"/>
    </row>
    <row r="25" spans="1:6" ht="23.25" thickBot="1">
      <c r="A25" s="77" t="s">
        <v>120</v>
      </c>
      <c r="B25" s="90"/>
      <c r="C25" s="90"/>
      <c r="D25" s="90"/>
      <c r="E25" s="90">
        <v>3</v>
      </c>
      <c r="F25" s="90"/>
    </row>
    <row r="26" spans="1:7" ht="15.75" thickBot="1">
      <c r="A26" s="73" t="s">
        <v>121</v>
      </c>
      <c r="B26" s="78">
        <v>0</v>
      </c>
      <c r="C26" s="78">
        <v>1</v>
      </c>
      <c r="D26" s="78">
        <v>2</v>
      </c>
      <c r="E26" s="78">
        <v>3</v>
      </c>
      <c r="F26" s="78">
        <v>4</v>
      </c>
      <c r="G26" s="71">
        <f>SUM(B27:F30)</f>
        <v>13</v>
      </c>
    </row>
    <row r="27" spans="1:6" ht="15.75" thickBot="1">
      <c r="A27" s="77" t="s">
        <v>122</v>
      </c>
      <c r="B27" s="90"/>
      <c r="C27" s="90"/>
      <c r="D27" s="90"/>
      <c r="E27" s="90"/>
      <c r="F27" s="90">
        <v>4</v>
      </c>
    </row>
    <row r="28" spans="1:6" ht="34.5" thickBot="1">
      <c r="A28" s="77" t="s">
        <v>123</v>
      </c>
      <c r="B28" s="90"/>
      <c r="C28" s="90"/>
      <c r="D28" s="90"/>
      <c r="E28" s="90">
        <v>3</v>
      </c>
      <c r="F28" s="90"/>
    </row>
    <row r="29" spans="1:6" ht="23.25" thickBot="1">
      <c r="A29" s="77" t="s">
        <v>124</v>
      </c>
      <c r="B29" s="90"/>
      <c r="C29" s="90"/>
      <c r="D29" s="90"/>
      <c r="E29" s="90">
        <v>3</v>
      </c>
      <c r="F29" s="90"/>
    </row>
    <row r="30" spans="1:6" ht="34.5" thickBot="1">
      <c r="A30" s="77" t="s">
        <v>125</v>
      </c>
      <c r="B30" s="90"/>
      <c r="C30" s="90"/>
      <c r="D30" s="90"/>
      <c r="E30" s="90">
        <v>3</v>
      </c>
      <c r="F30" s="90"/>
    </row>
    <row r="31" spans="1:6" ht="15">
      <c r="A31" s="79"/>
      <c r="B31" s="68"/>
      <c r="C31" s="68"/>
      <c r="D31" s="68"/>
      <c r="E31" s="68"/>
      <c r="F31" s="68"/>
    </row>
    <row r="32" spans="2:6" ht="15">
      <c r="B32" s="68"/>
      <c r="C32" s="68"/>
      <c r="D32" s="68"/>
      <c r="E32" s="68"/>
      <c r="F32" s="68"/>
    </row>
    <row r="33" spans="1:6" ht="15.75" thickBot="1">
      <c r="A33" s="79"/>
      <c r="B33" s="68"/>
      <c r="C33" s="68"/>
      <c r="D33" s="68"/>
      <c r="E33" s="68"/>
      <c r="F33" s="68"/>
    </row>
    <row r="34" spans="1:6" ht="15.75" thickBot="1">
      <c r="A34" s="183" t="s">
        <v>99</v>
      </c>
      <c r="B34" s="198" t="s">
        <v>100</v>
      </c>
      <c r="C34" s="199"/>
      <c r="D34" s="199"/>
      <c r="E34" s="199"/>
      <c r="F34" s="200"/>
    </row>
    <row r="35" spans="1:6" ht="15">
      <c r="A35" s="184"/>
      <c r="B35" s="71">
        <v>0</v>
      </c>
      <c r="C35" s="71">
        <v>1</v>
      </c>
      <c r="D35" s="71">
        <v>2</v>
      </c>
      <c r="E35" s="71">
        <v>3</v>
      </c>
      <c r="F35" s="71">
        <v>4</v>
      </c>
    </row>
    <row r="36" spans="1:6" ht="26.25" thickBot="1">
      <c r="A36" s="185"/>
      <c r="B36" s="78" t="s">
        <v>101</v>
      </c>
      <c r="C36" s="78" t="s">
        <v>102</v>
      </c>
      <c r="D36" s="78" t="s">
        <v>126</v>
      </c>
      <c r="E36" s="78" t="s">
        <v>105</v>
      </c>
      <c r="F36" s="78" t="s">
        <v>106</v>
      </c>
    </row>
    <row r="37" spans="1:7" ht="15.75" thickBot="1">
      <c r="A37" s="73" t="s">
        <v>127</v>
      </c>
      <c r="B37" s="78"/>
      <c r="C37" s="78"/>
      <c r="D37" s="78"/>
      <c r="E37" s="78"/>
      <c r="F37" s="78"/>
      <c r="G37">
        <f>SUM(B38:F42)</f>
        <v>18</v>
      </c>
    </row>
    <row r="38" spans="1:6" ht="23.25" thickBot="1">
      <c r="A38" s="77" t="s">
        <v>128</v>
      </c>
      <c r="B38" s="91"/>
      <c r="C38" s="91"/>
      <c r="D38" s="91"/>
      <c r="E38" s="91"/>
      <c r="F38" s="91">
        <v>4</v>
      </c>
    </row>
    <row r="39" spans="1:6" ht="15.75" thickBot="1">
      <c r="A39" s="77" t="s">
        <v>129</v>
      </c>
      <c r="B39" s="91"/>
      <c r="C39" s="91"/>
      <c r="D39" s="91"/>
      <c r="E39" s="91"/>
      <c r="F39" s="91">
        <v>4</v>
      </c>
    </row>
    <row r="40" spans="1:6" ht="23.25" thickBot="1">
      <c r="A40" s="77" t="s">
        <v>130</v>
      </c>
      <c r="B40" s="91"/>
      <c r="C40" s="91"/>
      <c r="D40" s="91"/>
      <c r="E40" s="91">
        <v>3</v>
      </c>
      <c r="F40" s="91"/>
    </row>
    <row r="41" spans="1:6" ht="23.25" thickBot="1">
      <c r="A41" s="77" t="s">
        <v>131</v>
      </c>
      <c r="B41" s="91"/>
      <c r="C41" s="91"/>
      <c r="D41" s="91"/>
      <c r="E41" s="91">
        <v>3</v>
      </c>
      <c r="F41" s="91"/>
    </row>
    <row r="42" spans="1:6" ht="23.25" thickBot="1">
      <c r="A42" s="77" t="s">
        <v>132</v>
      </c>
      <c r="B42" s="91"/>
      <c r="C42" s="91"/>
      <c r="D42" s="91"/>
      <c r="E42" s="91"/>
      <c r="F42" s="91">
        <v>4</v>
      </c>
    </row>
    <row r="43" spans="1:7" ht="15.75" thickBot="1">
      <c r="A43" s="81" t="s">
        <v>133</v>
      </c>
      <c r="B43" s="82">
        <v>0</v>
      </c>
      <c r="C43" s="82">
        <v>1</v>
      </c>
      <c r="D43" s="82">
        <v>2</v>
      </c>
      <c r="E43" s="82">
        <v>3</v>
      </c>
      <c r="F43" s="82">
        <v>4</v>
      </c>
      <c r="G43" s="89">
        <f>SUM(B44:F47)</f>
        <v>12</v>
      </c>
    </row>
    <row r="44" spans="1:6" ht="34.5" thickBot="1">
      <c r="A44" s="75" t="s">
        <v>134</v>
      </c>
      <c r="B44" s="91"/>
      <c r="C44" s="91"/>
      <c r="D44" s="91"/>
      <c r="E44" s="91">
        <v>3</v>
      </c>
      <c r="F44" s="91"/>
    </row>
    <row r="45" spans="1:6" ht="34.5" thickBot="1">
      <c r="A45" s="77" t="s">
        <v>135</v>
      </c>
      <c r="B45" s="91"/>
      <c r="C45" s="91"/>
      <c r="D45" s="91"/>
      <c r="E45" s="91">
        <v>3</v>
      </c>
      <c r="F45" s="91"/>
    </row>
    <row r="46" spans="1:6" ht="34.5" thickBot="1">
      <c r="A46" s="75" t="s">
        <v>136</v>
      </c>
      <c r="B46" s="91"/>
      <c r="C46" s="91"/>
      <c r="D46" s="91"/>
      <c r="E46" s="91">
        <v>3</v>
      </c>
      <c r="F46" s="91"/>
    </row>
    <row r="47" spans="1:6" ht="45.75" thickBot="1">
      <c r="A47" s="75" t="s">
        <v>137</v>
      </c>
      <c r="B47" s="91"/>
      <c r="C47" s="91"/>
      <c r="D47" s="91"/>
      <c r="E47" s="91">
        <v>3</v>
      </c>
      <c r="F47" s="91"/>
    </row>
    <row r="48" spans="1:6" ht="15">
      <c r="A48" s="186" t="s">
        <v>138</v>
      </c>
      <c r="B48" s="189"/>
      <c r="C48" s="190"/>
      <c r="D48" s="190"/>
      <c r="E48" s="190"/>
      <c r="F48" s="191"/>
    </row>
    <row r="49" spans="1:6" ht="15">
      <c r="A49" s="187"/>
      <c r="B49" s="201">
        <f>SUM(G12:G47)</f>
        <v>82</v>
      </c>
      <c r="C49" s="202"/>
      <c r="D49" s="202"/>
      <c r="E49" s="202"/>
      <c r="F49" s="203"/>
    </row>
    <row r="50" spans="1:6" ht="15.75" thickBot="1">
      <c r="A50" s="188"/>
      <c r="B50" s="195"/>
      <c r="C50" s="196"/>
      <c r="D50" s="196"/>
      <c r="E50" s="196"/>
      <c r="F50" s="197"/>
    </row>
    <row r="51" spans="1:6" ht="15">
      <c r="A51" s="92"/>
      <c r="B51" s="93"/>
      <c r="C51" s="93"/>
      <c r="D51" s="93"/>
      <c r="E51" s="93"/>
      <c r="F51" s="93"/>
    </row>
    <row r="52" spans="1:6" ht="15">
      <c r="A52" s="92"/>
      <c r="B52" s="93"/>
      <c r="C52" s="93"/>
      <c r="D52" s="93"/>
      <c r="E52" s="93"/>
      <c r="F52" s="93"/>
    </row>
    <row r="53" ht="15">
      <c r="A53" s="84"/>
    </row>
    <row r="54" ht="15">
      <c r="A54" s="84"/>
    </row>
    <row r="55" ht="15">
      <c r="A55" s="85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4"/>
    </row>
    <row r="62" ht="15">
      <c r="A62" s="84"/>
    </row>
    <row r="63" ht="15">
      <c r="A63" s="84"/>
    </row>
    <row r="64" ht="15">
      <c r="A64" s="85"/>
    </row>
    <row r="65" ht="15">
      <c r="A65" s="70"/>
    </row>
    <row r="66" ht="15">
      <c r="A66" s="85"/>
    </row>
    <row r="68" ht="15">
      <c r="A68" s="84"/>
    </row>
    <row r="69" ht="15">
      <c r="A69" s="84"/>
    </row>
  </sheetData>
  <mergeCells count="12">
    <mergeCell ref="A34:A36"/>
    <mergeCell ref="B34:F34"/>
    <mergeCell ref="A48:A50"/>
    <mergeCell ref="B48:F48"/>
    <mergeCell ref="B49:F49"/>
    <mergeCell ref="B50:F50"/>
    <mergeCell ref="A8:A11"/>
    <mergeCell ref="B8:F8"/>
    <mergeCell ref="B10:B11"/>
    <mergeCell ref="C10:C11"/>
    <mergeCell ref="E10:E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6">
      <selection activeCell="J27" sqref="J27"/>
    </sheetView>
  </sheetViews>
  <sheetFormatPr defaultColWidth="11.421875" defaultRowHeight="15"/>
  <cols>
    <col min="1" max="1" width="19.57421875" style="0" customWidth="1"/>
    <col min="2" max="2" width="15.00390625" style="0" customWidth="1"/>
  </cols>
  <sheetData>
    <row r="1" ht="18">
      <c r="B1" s="86" t="s">
        <v>146</v>
      </c>
    </row>
    <row r="2" ht="15">
      <c r="A2" s="67"/>
    </row>
    <row r="3" ht="15">
      <c r="A3" s="67" t="s">
        <v>170</v>
      </c>
    </row>
    <row r="4" ht="15">
      <c r="A4" s="67"/>
    </row>
    <row r="5" ht="15">
      <c r="A5" s="69" t="s">
        <v>95</v>
      </c>
    </row>
    <row r="6" spans="1:2" ht="15">
      <c r="A6" s="69" t="s">
        <v>96</v>
      </c>
      <c r="B6" s="3" t="s">
        <v>62</v>
      </c>
    </row>
    <row r="7" spans="1:5" ht="15.75" thickBot="1">
      <c r="A7" s="69" t="s">
        <v>97</v>
      </c>
      <c r="B7" s="3">
        <v>46774862</v>
      </c>
      <c r="D7" s="69" t="s">
        <v>98</v>
      </c>
      <c r="E7" s="113">
        <v>43521</v>
      </c>
    </row>
    <row r="8" spans="1:7" ht="26.25" thickBot="1">
      <c r="A8" s="204" t="s">
        <v>147</v>
      </c>
      <c r="B8" s="205"/>
      <c r="C8" s="205"/>
      <c r="D8" s="205"/>
      <c r="E8" s="95" t="s">
        <v>148</v>
      </c>
      <c r="F8" s="96" t="s">
        <v>149</v>
      </c>
      <c r="G8" s="97"/>
    </row>
    <row r="9" spans="1:7" ht="25.5" customHeight="1" thickBot="1">
      <c r="A9" s="206" t="s">
        <v>150</v>
      </c>
      <c r="B9" s="207"/>
      <c r="C9" s="207"/>
      <c r="D9" s="208"/>
      <c r="E9" s="98">
        <v>30</v>
      </c>
      <c r="F9" s="99">
        <v>27</v>
      </c>
      <c r="G9" s="97"/>
    </row>
    <row r="10" spans="1:7" ht="33.75">
      <c r="A10" s="100" t="s">
        <v>151</v>
      </c>
      <c r="B10" s="101" t="s">
        <v>152</v>
      </c>
      <c r="C10" s="102" t="s">
        <v>153</v>
      </c>
      <c r="E10" s="209"/>
      <c r="F10" s="212"/>
      <c r="G10" s="215"/>
    </row>
    <row r="11" spans="1:7" ht="33.75">
      <c r="A11" s="100" t="s">
        <v>154</v>
      </c>
      <c r="B11" s="101" t="s">
        <v>155</v>
      </c>
      <c r="C11" s="102" t="s">
        <v>156</v>
      </c>
      <c r="E11" s="210"/>
      <c r="F11" s="213"/>
      <c r="G11" s="215"/>
    </row>
    <row r="12" spans="1:7" ht="45.75" thickBot="1">
      <c r="A12" s="103" t="s">
        <v>157</v>
      </c>
      <c r="B12" s="104" t="s">
        <v>158</v>
      </c>
      <c r="C12" s="105" t="s">
        <v>159</v>
      </c>
      <c r="D12" s="83"/>
      <c r="E12" s="211"/>
      <c r="F12" s="214"/>
      <c r="G12" s="215"/>
    </row>
    <row r="13" spans="1:7" ht="25.5" customHeight="1" thickBot="1">
      <c r="A13" s="206" t="s">
        <v>160</v>
      </c>
      <c r="B13" s="207"/>
      <c r="C13" s="208"/>
      <c r="D13" s="216">
        <v>30</v>
      </c>
      <c r="E13" s="217"/>
      <c r="F13" s="99">
        <v>26</v>
      </c>
      <c r="G13" s="97"/>
    </row>
    <row r="14" spans="1:7" ht="33.75">
      <c r="A14" s="100" t="s">
        <v>151</v>
      </c>
      <c r="B14" s="101" t="s">
        <v>161</v>
      </c>
      <c r="C14" s="102" t="s">
        <v>153</v>
      </c>
      <c r="E14" s="209"/>
      <c r="F14" s="212"/>
      <c r="G14" s="215"/>
    </row>
    <row r="15" spans="1:7" ht="33.75">
      <c r="A15" s="100" t="s">
        <v>154</v>
      </c>
      <c r="B15" s="101" t="s">
        <v>155</v>
      </c>
      <c r="C15" s="102" t="s">
        <v>156</v>
      </c>
      <c r="E15" s="210"/>
      <c r="F15" s="213"/>
      <c r="G15" s="215"/>
    </row>
    <row r="16" spans="1:7" ht="45.75" thickBot="1">
      <c r="A16" s="103" t="s">
        <v>157</v>
      </c>
      <c r="B16" s="104" t="s">
        <v>158</v>
      </c>
      <c r="C16" s="105" t="s">
        <v>159</v>
      </c>
      <c r="D16" s="83"/>
      <c r="E16" s="211"/>
      <c r="F16" s="214"/>
      <c r="G16" s="215"/>
    </row>
    <row r="17" spans="1:7" ht="15.75" thickBot="1">
      <c r="A17" s="206" t="s">
        <v>162</v>
      </c>
      <c r="B17" s="207"/>
      <c r="C17" s="208"/>
      <c r="D17" s="216">
        <v>15</v>
      </c>
      <c r="E17" s="217"/>
      <c r="F17" s="99">
        <v>11.6</v>
      </c>
      <c r="G17" s="97"/>
    </row>
    <row r="18" spans="1:7" ht="33.75">
      <c r="A18" s="100" t="s">
        <v>151</v>
      </c>
      <c r="B18" s="101" t="s">
        <v>152</v>
      </c>
      <c r="C18" s="102" t="s">
        <v>163</v>
      </c>
      <c r="E18" s="209"/>
      <c r="F18" s="212"/>
      <c r="G18" s="215"/>
    </row>
    <row r="19" spans="1:7" ht="33.75">
      <c r="A19" s="100" t="s">
        <v>154</v>
      </c>
      <c r="B19" s="101" t="s">
        <v>155</v>
      </c>
      <c r="C19" s="102" t="s">
        <v>153</v>
      </c>
      <c r="E19" s="210"/>
      <c r="F19" s="213"/>
      <c r="G19" s="215"/>
    </row>
    <row r="20" spans="1:7" ht="45" customHeight="1" thickBot="1">
      <c r="A20" s="103" t="s">
        <v>157</v>
      </c>
      <c r="B20" s="104" t="s">
        <v>158</v>
      </c>
      <c r="C20" s="105" t="s">
        <v>164</v>
      </c>
      <c r="D20" s="83"/>
      <c r="E20" s="211"/>
      <c r="F20" s="214"/>
      <c r="G20" s="215"/>
    </row>
    <row r="21" spans="1:7" ht="15.75" thickBot="1">
      <c r="A21" s="206" t="s">
        <v>165</v>
      </c>
      <c r="B21" s="207"/>
      <c r="C21" s="208"/>
      <c r="D21" s="216">
        <v>15</v>
      </c>
      <c r="E21" s="217"/>
      <c r="F21" s="99">
        <v>12.3</v>
      </c>
      <c r="G21" s="97"/>
    </row>
    <row r="22" spans="1:7" ht="33.75">
      <c r="A22" s="106" t="s">
        <v>151</v>
      </c>
      <c r="B22" s="107" t="s">
        <v>166</v>
      </c>
      <c r="C22" s="102" t="s">
        <v>163</v>
      </c>
      <c r="D22" s="220"/>
      <c r="E22" s="220"/>
      <c r="F22" s="223"/>
      <c r="G22" s="215"/>
    </row>
    <row r="23" spans="1:7" ht="33.75">
      <c r="A23" s="106" t="s">
        <v>154</v>
      </c>
      <c r="B23" s="107" t="s">
        <v>155</v>
      </c>
      <c r="C23" s="102" t="s">
        <v>153</v>
      </c>
      <c r="D23" s="221"/>
      <c r="E23" s="221"/>
      <c r="F23" s="224"/>
      <c r="G23" s="215"/>
    </row>
    <row r="24" spans="1:7" ht="45.75" thickBot="1">
      <c r="A24" s="108" t="s">
        <v>157</v>
      </c>
      <c r="B24" s="109" t="s">
        <v>158</v>
      </c>
      <c r="C24" s="105" t="s">
        <v>164</v>
      </c>
      <c r="D24" s="222"/>
      <c r="E24" s="222"/>
      <c r="F24" s="225"/>
      <c r="G24" s="215"/>
    </row>
    <row r="25" spans="1:7" ht="25.5" customHeight="1" thickBot="1">
      <c r="A25" s="206" t="s">
        <v>167</v>
      </c>
      <c r="B25" s="207"/>
      <c r="C25" s="207"/>
      <c r="D25" s="207"/>
      <c r="E25" s="207"/>
      <c r="F25" s="208"/>
      <c r="G25" s="97"/>
    </row>
    <row r="26" spans="1:10" ht="56.25" customHeight="1">
      <c r="A26" s="226" t="s">
        <v>168</v>
      </c>
      <c r="B26" s="227"/>
      <c r="C26" s="227"/>
      <c r="D26" s="228"/>
      <c r="E26" s="235">
        <v>10</v>
      </c>
      <c r="F26" s="235">
        <v>9.6</v>
      </c>
      <c r="G26" s="97"/>
      <c r="J26">
        <f>26.69*0.4</f>
        <v>10.676000000000002</v>
      </c>
    </row>
    <row r="27" spans="1:7" ht="15">
      <c r="A27" s="229" t="s">
        <v>169</v>
      </c>
      <c r="B27" s="230"/>
      <c r="C27" s="230"/>
      <c r="D27" s="231"/>
      <c r="E27" s="236"/>
      <c r="F27" s="236"/>
      <c r="G27" s="97"/>
    </row>
    <row r="28" spans="1:7" ht="2.25" customHeight="1" thickBot="1">
      <c r="A28" s="232"/>
      <c r="B28" s="233"/>
      <c r="C28" s="233"/>
      <c r="D28" s="234"/>
      <c r="E28" s="237"/>
      <c r="F28" s="237"/>
      <c r="G28" s="97"/>
    </row>
    <row r="29" spans="1:7" ht="15.75" thickBot="1">
      <c r="A29" s="218" t="s">
        <v>74</v>
      </c>
      <c r="B29" s="219"/>
      <c r="C29" s="219"/>
      <c r="D29" s="219"/>
      <c r="E29" s="110">
        <f>SUM(F9:F27)</f>
        <v>86.49999999999999</v>
      </c>
      <c r="F29" s="111"/>
      <c r="G29" s="97"/>
    </row>
    <row r="30" ht="15">
      <c r="A30" s="112"/>
    </row>
  </sheetData>
  <mergeCells count="27">
    <mergeCell ref="F26:F28"/>
    <mergeCell ref="A13:C13"/>
    <mergeCell ref="D13:E13"/>
    <mergeCell ref="A29:D29"/>
    <mergeCell ref="A21:C21"/>
    <mergeCell ref="D21:E21"/>
    <mergeCell ref="D22:E24"/>
    <mergeCell ref="A26:D26"/>
    <mergeCell ref="A27:D27"/>
    <mergeCell ref="A28:D28"/>
    <mergeCell ref="E26:E28"/>
    <mergeCell ref="G22:G24"/>
    <mergeCell ref="A25:F25"/>
    <mergeCell ref="E14:E16"/>
    <mergeCell ref="F14:F16"/>
    <mergeCell ref="G14:G16"/>
    <mergeCell ref="A17:C17"/>
    <mergeCell ref="D17:E17"/>
    <mergeCell ref="E18:E20"/>
    <mergeCell ref="F18:F20"/>
    <mergeCell ref="G18:G20"/>
    <mergeCell ref="F22:F24"/>
    <mergeCell ref="A8:D8"/>
    <mergeCell ref="A9:D9"/>
    <mergeCell ref="E10:E12"/>
    <mergeCell ref="F10:F12"/>
    <mergeCell ref="G10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76"/>
  <sheetViews>
    <sheetView workbookViewId="0" topLeftCell="A36">
      <selection activeCell="G45" sqref="G45:G49"/>
    </sheetView>
  </sheetViews>
  <sheetFormatPr defaultColWidth="11.421875" defaultRowHeight="15"/>
  <cols>
    <col min="1" max="1" width="8.140625" style="0" customWidth="1"/>
    <col min="2" max="2" width="21.421875" style="0" customWidth="1"/>
    <col min="3" max="3" width="21.28125" style="0" customWidth="1"/>
  </cols>
  <sheetData>
    <row r="10" spans="1:4" ht="15">
      <c r="A10" t="s">
        <v>65</v>
      </c>
      <c r="C10" s="254" t="s">
        <v>238</v>
      </c>
      <c r="D10" s="2"/>
    </row>
    <row r="11" spans="1:5" ht="15">
      <c r="A11" t="s">
        <v>66</v>
      </c>
      <c r="C11" s="43"/>
      <c r="D11" s="2" t="s">
        <v>67</v>
      </c>
      <c r="E11" s="42">
        <v>45334</v>
      </c>
    </row>
    <row r="12" spans="1:5" ht="15">
      <c r="A12" t="s">
        <v>234</v>
      </c>
      <c r="B12">
        <v>20831213812</v>
      </c>
      <c r="C12" s="2"/>
      <c r="D12" t="s">
        <v>236</v>
      </c>
      <c r="E12" s="42"/>
    </row>
    <row r="13" spans="1:5" ht="15">
      <c r="A13" t="s">
        <v>237</v>
      </c>
      <c r="B13">
        <v>46947698</v>
      </c>
      <c r="C13" s="2"/>
      <c r="D13" s="2"/>
      <c r="E13" s="42"/>
    </row>
    <row r="14" spans="2:4" ht="15">
      <c r="B14" s="3" t="s">
        <v>1</v>
      </c>
      <c r="D14" s="2"/>
    </row>
    <row r="15" spans="1:7" ht="34.5">
      <c r="A15" s="143" t="s">
        <v>2</v>
      </c>
      <c r="B15" s="143" t="s">
        <v>3</v>
      </c>
      <c r="C15" s="143" t="s">
        <v>4</v>
      </c>
      <c r="D15" s="5" t="s">
        <v>5</v>
      </c>
      <c r="E15" s="5" t="s">
        <v>6</v>
      </c>
      <c r="F15" s="5" t="s">
        <v>5</v>
      </c>
      <c r="G15" s="5" t="s">
        <v>6</v>
      </c>
    </row>
    <row r="16" spans="1:7" ht="15" customHeight="1">
      <c r="A16" s="168" t="s">
        <v>7</v>
      </c>
      <c r="B16" s="169" t="s">
        <v>8</v>
      </c>
      <c r="C16" s="27" t="s">
        <v>9</v>
      </c>
      <c r="D16" s="141">
        <v>7</v>
      </c>
      <c r="E16" s="160">
        <v>10</v>
      </c>
      <c r="F16" s="6"/>
      <c r="G16" s="170">
        <f>SUM(F16:F22)</f>
        <v>6</v>
      </c>
    </row>
    <row r="17" spans="1:7" ht="15">
      <c r="A17" s="168"/>
      <c r="B17" s="169"/>
      <c r="C17" s="27" t="s">
        <v>10</v>
      </c>
      <c r="D17" s="141">
        <v>6</v>
      </c>
      <c r="E17" s="160"/>
      <c r="F17" s="6">
        <f>D17</f>
        <v>6</v>
      </c>
      <c r="G17" s="171"/>
    </row>
    <row r="18" spans="1:7" ht="15">
      <c r="A18" s="168"/>
      <c r="B18" s="169"/>
      <c r="C18" s="27" t="s">
        <v>11</v>
      </c>
      <c r="D18" s="141">
        <v>5</v>
      </c>
      <c r="E18" s="160"/>
      <c r="F18" s="6"/>
      <c r="G18" s="171"/>
    </row>
    <row r="19" spans="1:7" ht="26.25" customHeight="1">
      <c r="A19" s="168"/>
      <c r="B19" s="169" t="s">
        <v>12</v>
      </c>
      <c r="C19" s="14" t="s">
        <v>240</v>
      </c>
      <c r="D19" s="141">
        <v>3</v>
      </c>
      <c r="E19" s="160"/>
      <c r="F19" s="6"/>
      <c r="G19" s="171"/>
    </row>
    <row r="20" spans="1:7" ht="26.25">
      <c r="A20" s="168"/>
      <c r="B20" s="169"/>
      <c r="C20" s="14" t="s">
        <v>13</v>
      </c>
      <c r="D20" s="141">
        <v>2</v>
      </c>
      <c r="E20" s="160"/>
      <c r="F20" s="6"/>
      <c r="G20" s="171"/>
    </row>
    <row r="21" spans="1:7" ht="39">
      <c r="A21" s="168"/>
      <c r="B21" s="169"/>
      <c r="C21" s="14" t="s">
        <v>14</v>
      </c>
      <c r="D21" s="141">
        <v>2</v>
      </c>
      <c r="E21" s="160"/>
      <c r="F21" s="6"/>
      <c r="G21" s="171"/>
    </row>
    <row r="22" spans="1:7" ht="26.25">
      <c r="A22" s="168"/>
      <c r="B22" s="173"/>
      <c r="C22" s="23" t="s">
        <v>15</v>
      </c>
      <c r="D22" s="8">
        <v>1</v>
      </c>
      <c r="E22" s="160"/>
      <c r="F22" s="6"/>
      <c r="G22" s="172"/>
    </row>
    <row r="23" spans="1:15" ht="15">
      <c r="A23" s="168"/>
      <c r="B23" s="9" t="s">
        <v>16</v>
      </c>
      <c r="C23" s="10"/>
      <c r="D23" s="11"/>
      <c r="E23" s="160">
        <v>30</v>
      </c>
      <c r="F23" s="12"/>
      <c r="G23" s="160">
        <f>SUM(F24:F32)</f>
        <v>14.75</v>
      </c>
      <c r="I23" s="3" t="s">
        <v>248</v>
      </c>
      <c r="O23" s="3" t="s">
        <v>247</v>
      </c>
    </row>
    <row r="24" spans="1:17" ht="36" customHeight="1">
      <c r="A24" s="168"/>
      <c r="B24" s="174" t="s">
        <v>17</v>
      </c>
      <c r="C24" s="28" t="s">
        <v>241</v>
      </c>
      <c r="D24" s="141">
        <v>9</v>
      </c>
      <c r="E24" s="160"/>
      <c r="F24" s="13">
        <f>D24</f>
        <v>9</v>
      </c>
      <c r="G24" s="160"/>
      <c r="J24" t="s">
        <v>245</v>
      </c>
      <c r="M24" t="s">
        <v>246</v>
      </c>
      <c r="O24" t="s">
        <v>245</v>
      </c>
      <c r="Q24" t="s">
        <v>249</v>
      </c>
    </row>
    <row r="25" spans="1:11" ht="36">
      <c r="A25" s="168"/>
      <c r="B25" s="175"/>
      <c r="C25" s="28" t="s">
        <v>242</v>
      </c>
      <c r="D25" s="141">
        <v>4</v>
      </c>
      <c r="E25" s="160"/>
      <c r="F25" s="13">
        <v>0</v>
      </c>
      <c r="G25" s="160"/>
      <c r="I25" t="s">
        <v>243</v>
      </c>
      <c r="K25" t="s">
        <v>244</v>
      </c>
    </row>
    <row r="26" spans="1:17" ht="51.75">
      <c r="A26" s="168"/>
      <c r="B26" s="14" t="s">
        <v>18</v>
      </c>
      <c r="C26" s="29" t="s">
        <v>19</v>
      </c>
      <c r="D26" s="141">
        <v>3</v>
      </c>
      <c r="E26" s="160"/>
      <c r="F26" s="13">
        <v>0</v>
      </c>
      <c r="G26" s="160"/>
      <c r="I26">
        <v>120</v>
      </c>
      <c r="O26">
        <v>360</v>
      </c>
      <c r="Q26">
        <v>50</v>
      </c>
    </row>
    <row r="27" spans="1:17" ht="15">
      <c r="A27" s="168"/>
      <c r="B27" s="15" t="s">
        <v>20</v>
      </c>
      <c r="C27" s="10"/>
      <c r="D27" s="11"/>
      <c r="E27" s="160"/>
      <c r="F27" s="12"/>
      <c r="G27" s="160"/>
      <c r="I27">
        <v>120</v>
      </c>
      <c r="Q27">
        <v>48</v>
      </c>
    </row>
    <row r="28" spans="1:17" ht="39" customHeight="1">
      <c r="A28" s="168"/>
      <c r="B28" s="14" t="s">
        <v>21</v>
      </c>
      <c r="C28" s="28" t="s">
        <v>22</v>
      </c>
      <c r="D28" s="141">
        <v>5</v>
      </c>
      <c r="E28" s="160"/>
      <c r="F28" s="13">
        <v>3.75</v>
      </c>
      <c r="G28" s="160"/>
      <c r="I28">
        <v>120</v>
      </c>
      <c r="Q28">
        <v>48</v>
      </c>
    </row>
    <row r="29" spans="1:9" ht="51.75">
      <c r="A29" s="168"/>
      <c r="B29" s="14" t="s">
        <v>18</v>
      </c>
      <c r="C29" s="30" t="s">
        <v>19</v>
      </c>
      <c r="D29" s="141">
        <v>3</v>
      </c>
      <c r="E29" s="160"/>
      <c r="F29" s="13">
        <v>0</v>
      </c>
      <c r="G29" s="160"/>
      <c r="I29">
        <v>120</v>
      </c>
    </row>
    <row r="30" spans="1:15" ht="39" customHeight="1">
      <c r="A30" s="168"/>
      <c r="B30" s="14" t="s">
        <v>23</v>
      </c>
      <c r="C30" s="31" t="s">
        <v>24</v>
      </c>
      <c r="D30" s="141">
        <v>2</v>
      </c>
      <c r="E30" s="160"/>
      <c r="F30" s="13">
        <v>2</v>
      </c>
      <c r="G30" s="160"/>
      <c r="O30">
        <f>O26/96</f>
        <v>3.75</v>
      </c>
    </row>
    <row r="31" spans="1:9" ht="26.25">
      <c r="A31" s="168"/>
      <c r="B31" s="14" t="s">
        <v>25</v>
      </c>
      <c r="C31" s="30" t="s">
        <v>26</v>
      </c>
      <c r="D31" s="141">
        <v>2</v>
      </c>
      <c r="E31" s="160"/>
      <c r="F31" s="13">
        <v>0</v>
      </c>
      <c r="G31" s="160"/>
      <c r="I31">
        <f>SUM(I26:I29)</f>
        <v>480</v>
      </c>
    </row>
    <row r="32" spans="1:9" ht="60.75">
      <c r="A32" s="168"/>
      <c r="B32" s="14" t="s">
        <v>27</v>
      </c>
      <c r="C32" s="32" t="s">
        <v>28</v>
      </c>
      <c r="D32" s="141">
        <v>2</v>
      </c>
      <c r="E32" s="160"/>
      <c r="F32" s="13">
        <v>0</v>
      </c>
      <c r="G32" s="160"/>
      <c r="I32">
        <f>I31/96</f>
        <v>5</v>
      </c>
    </row>
    <row r="33" spans="1:9" ht="67.5" customHeight="1">
      <c r="A33" s="251" t="s">
        <v>29</v>
      </c>
      <c r="B33" s="159" t="s">
        <v>30</v>
      </c>
      <c r="C33" s="32" t="s">
        <v>250</v>
      </c>
      <c r="D33" s="141">
        <v>30</v>
      </c>
      <c r="E33" s="165">
        <v>50</v>
      </c>
      <c r="F33" s="6">
        <v>26.65</v>
      </c>
      <c r="G33" s="165">
        <f>SUM(F33:F36)</f>
        <v>36.65</v>
      </c>
      <c r="I33">
        <f>480*3/96</f>
        <v>15</v>
      </c>
    </row>
    <row r="34" spans="1:9" ht="64.5">
      <c r="A34" s="252"/>
      <c r="B34" s="159"/>
      <c r="C34" s="14" t="s">
        <v>251</v>
      </c>
      <c r="D34" s="141">
        <v>10</v>
      </c>
      <c r="E34" s="166"/>
      <c r="F34" s="6">
        <v>10</v>
      </c>
      <c r="G34" s="166"/>
      <c r="I34" t="s">
        <v>271</v>
      </c>
    </row>
    <row r="35" spans="1:12" ht="51.75">
      <c r="A35" s="252"/>
      <c r="B35" s="163" t="s">
        <v>31</v>
      </c>
      <c r="C35" s="14" t="s">
        <v>255</v>
      </c>
      <c r="D35" s="141">
        <v>10</v>
      </c>
      <c r="E35" s="166"/>
      <c r="F35" s="6">
        <v>0</v>
      </c>
      <c r="G35" s="166"/>
      <c r="I35" t="s">
        <v>272</v>
      </c>
      <c r="J35">
        <v>2019</v>
      </c>
      <c r="L35" t="s">
        <v>274</v>
      </c>
    </row>
    <row r="36" spans="1:9" ht="90">
      <c r="A36" s="253"/>
      <c r="B36" s="164"/>
      <c r="C36" s="14" t="s">
        <v>252</v>
      </c>
      <c r="D36" s="141">
        <v>10</v>
      </c>
      <c r="E36" s="167"/>
      <c r="F36" s="6">
        <v>0</v>
      </c>
      <c r="G36" s="167"/>
      <c r="I36" t="s">
        <v>273</v>
      </c>
    </row>
    <row r="37" spans="1:7" ht="15">
      <c r="A37" s="16"/>
      <c r="B37" s="17"/>
      <c r="C37" s="18"/>
      <c r="D37" s="19"/>
      <c r="E37" s="20"/>
      <c r="F37" s="21"/>
      <c r="G37" s="19"/>
    </row>
    <row r="38" spans="1:7" ht="15">
      <c r="A38" s="16"/>
      <c r="B38" s="17"/>
      <c r="C38" s="18"/>
      <c r="D38" s="19"/>
      <c r="E38" s="20"/>
      <c r="F38" s="21"/>
      <c r="G38" s="19"/>
    </row>
    <row r="39" spans="1:7" ht="15">
      <c r="A39" s="16"/>
      <c r="B39" s="17"/>
      <c r="C39" s="18"/>
      <c r="D39" s="19"/>
      <c r="E39" s="20"/>
      <c r="F39" s="21"/>
      <c r="G39" s="19"/>
    </row>
    <row r="40" spans="1:7" ht="15">
      <c r="A40" s="16"/>
      <c r="B40" s="17"/>
      <c r="C40" s="18"/>
      <c r="D40" s="19"/>
      <c r="E40" s="20"/>
      <c r="F40" s="21"/>
      <c r="G40" s="19"/>
    </row>
    <row r="41" spans="1:7" ht="15">
      <c r="A41" s="16"/>
      <c r="B41" s="17"/>
      <c r="C41" s="18"/>
      <c r="D41" s="19"/>
      <c r="E41" s="20"/>
      <c r="F41" s="21"/>
      <c r="G41" s="19"/>
    </row>
    <row r="42" ht="15">
      <c r="D42" s="2"/>
    </row>
    <row r="43" ht="15">
      <c r="D43" s="2"/>
    </row>
    <row r="44" spans="1:7" ht="34.5">
      <c r="A44" s="143" t="s">
        <v>2</v>
      </c>
      <c r="B44" s="143" t="s">
        <v>3</v>
      </c>
      <c r="C44" s="143" t="s">
        <v>4</v>
      </c>
      <c r="D44" s="5" t="s">
        <v>5</v>
      </c>
      <c r="E44" s="5" t="s">
        <v>6</v>
      </c>
      <c r="F44" s="5" t="s">
        <v>5</v>
      </c>
      <c r="G44" s="5" t="s">
        <v>6</v>
      </c>
    </row>
    <row r="45" spans="1:7" ht="64.5" customHeight="1">
      <c r="A45" s="161" t="s">
        <v>32</v>
      </c>
      <c r="B45" s="163" t="s">
        <v>33</v>
      </c>
      <c r="C45" s="14" t="s">
        <v>34</v>
      </c>
      <c r="D45" s="141">
        <v>2</v>
      </c>
      <c r="E45" s="165">
        <v>10</v>
      </c>
      <c r="F45" s="6">
        <v>2</v>
      </c>
      <c r="G45" s="165">
        <f>SUM(F45:F49)</f>
        <v>2</v>
      </c>
    </row>
    <row r="46" spans="1:7" ht="77.25">
      <c r="A46" s="162"/>
      <c r="B46" s="164"/>
      <c r="C46" s="14" t="s">
        <v>35</v>
      </c>
      <c r="D46" s="141">
        <v>2</v>
      </c>
      <c r="E46" s="166"/>
      <c r="F46" s="6">
        <v>0</v>
      </c>
      <c r="G46" s="166"/>
    </row>
    <row r="47" spans="1:7" ht="51.75" customHeight="1">
      <c r="A47" s="162"/>
      <c r="B47" s="163" t="s">
        <v>36</v>
      </c>
      <c r="C47" s="14" t="s">
        <v>37</v>
      </c>
      <c r="D47" s="141">
        <v>2</v>
      </c>
      <c r="E47" s="166"/>
      <c r="F47" s="6">
        <v>0</v>
      </c>
      <c r="G47" s="166"/>
    </row>
    <row r="48" spans="1:7" ht="64.5">
      <c r="A48" s="162"/>
      <c r="B48" s="164"/>
      <c r="C48" s="14" t="s">
        <v>38</v>
      </c>
      <c r="D48" s="141">
        <v>2</v>
      </c>
      <c r="E48" s="166"/>
      <c r="F48" s="6">
        <v>0</v>
      </c>
      <c r="G48" s="166"/>
    </row>
    <row r="49" spans="1:7" ht="63.75" customHeight="1">
      <c r="A49" s="162"/>
      <c r="B49" s="22" t="s">
        <v>39</v>
      </c>
      <c r="C49" s="26" t="s">
        <v>40</v>
      </c>
      <c r="D49" s="142">
        <v>2</v>
      </c>
      <c r="E49" s="166"/>
      <c r="F49" s="6">
        <v>0</v>
      </c>
      <c r="G49" s="167"/>
    </row>
    <row r="50" spans="1:7" ht="15">
      <c r="A50" s="154" t="s">
        <v>41</v>
      </c>
      <c r="B50" s="154"/>
      <c r="C50" s="154"/>
      <c r="D50" s="154"/>
      <c r="E50" s="6">
        <v>100</v>
      </c>
      <c r="F50" s="6"/>
      <c r="G50" s="6">
        <f>SUM(G16:G36,F45:F49)</f>
        <v>59.4</v>
      </c>
    </row>
    <row r="51" ht="15">
      <c r="D51" s="2"/>
    </row>
    <row r="52" spans="2:5" ht="15">
      <c r="B52" s="155" t="s">
        <v>42</v>
      </c>
      <c r="C52" s="156"/>
      <c r="D52" s="156"/>
      <c r="E52" s="156"/>
    </row>
    <row r="53" spans="2:4" ht="15">
      <c r="B53" s="25" t="s">
        <v>43</v>
      </c>
      <c r="D53" s="2"/>
    </row>
    <row r="54" spans="2:4" ht="15">
      <c r="B54" s="25" t="s">
        <v>44</v>
      </c>
      <c r="D54" s="2"/>
    </row>
    <row r="55" spans="2:5" ht="15">
      <c r="B55" s="155" t="s">
        <v>45</v>
      </c>
      <c r="C55" s="156"/>
      <c r="D55" s="156"/>
      <c r="E55" s="156"/>
    </row>
    <row r="56" spans="2:4" ht="15">
      <c r="B56" s="25" t="s">
        <v>46</v>
      </c>
      <c r="D56" s="2"/>
    </row>
    <row r="57" spans="2:5" ht="15">
      <c r="B57" s="157" t="s">
        <v>47</v>
      </c>
      <c r="C57" s="158"/>
      <c r="D57" s="158"/>
      <c r="E57" s="158"/>
    </row>
    <row r="58" spans="2:5" ht="15">
      <c r="B58" s="155" t="s">
        <v>48</v>
      </c>
      <c r="C58" s="156"/>
      <c r="D58" s="156"/>
      <c r="E58" s="156"/>
    </row>
    <row r="61" spans="2:6" ht="15">
      <c r="B61" s="260" t="s">
        <v>50</v>
      </c>
      <c r="C61" s="261" t="s">
        <v>234</v>
      </c>
      <c r="D61" s="261">
        <v>20831213812</v>
      </c>
      <c r="E61" s="261"/>
      <c r="F61" s="261" t="s">
        <v>264</v>
      </c>
    </row>
    <row r="62" spans="2:6" ht="15">
      <c r="B62" s="255" t="s">
        <v>51</v>
      </c>
      <c r="C62" s="256" t="s">
        <v>52</v>
      </c>
      <c r="D62" s="257" t="s">
        <v>53</v>
      </c>
      <c r="E62" s="258" t="s">
        <v>54</v>
      </c>
      <c r="F62" s="255" t="s">
        <v>55</v>
      </c>
    </row>
    <row r="63" spans="2:6" ht="25.5">
      <c r="B63" s="33" t="s">
        <v>56</v>
      </c>
      <c r="C63" s="34" t="s">
        <v>261</v>
      </c>
      <c r="D63" s="36">
        <v>3</v>
      </c>
      <c r="E63" s="37">
        <v>3</v>
      </c>
      <c r="F63" s="38" t="s">
        <v>57</v>
      </c>
    </row>
    <row r="64" spans="2:6" ht="38.25">
      <c r="B64" s="33" t="s">
        <v>56</v>
      </c>
      <c r="C64" s="34" t="s">
        <v>262</v>
      </c>
      <c r="D64" s="36">
        <v>6</v>
      </c>
      <c r="E64" s="38">
        <v>3</v>
      </c>
      <c r="F64" s="38" t="s">
        <v>57</v>
      </c>
    </row>
    <row r="65" spans="2:6" ht="25.5">
      <c r="B65" s="33" t="s">
        <v>56</v>
      </c>
      <c r="C65" s="39" t="s">
        <v>263</v>
      </c>
      <c r="D65" s="40">
        <v>6</v>
      </c>
      <c r="E65" s="41">
        <v>3</v>
      </c>
      <c r="F65" s="38" t="s">
        <v>58</v>
      </c>
    </row>
    <row r="66" spans="2:6" ht="25.5">
      <c r="B66" s="33" t="s">
        <v>56</v>
      </c>
      <c r="C66" s="34" t="s">
        <v>265</v>
      </c>
      <c r="D66" s="36">
        <v>3</v>
      </c>
      <c r="E66" s="37">
        <v>4</v>
      </c>
      <c r="F66" s="38" t="s">
        <v>60</v>
      </c>
    </row>
    <row r="67" spans="2:6" ht="15">
      <c r="B67" s="35"/>
      <c r="C67" s="35"/>
      <c r="D67" s="38">
        <f>SUM(D63:D66)</f>
        <v>18</v>
      </c>
      <c r="E67" s="35"/>
      <c r="F67" s="35"/>
    </row>
    <row r="70" spans="2:6" ht="15">
      <c r="B70" s="260" t="s">
        <v>50</v>
      </c>
      <c r="C70" s="261" t="s">
        <v>234</v>
      </c>
      <c r="D70" s="261">
        <v>20831213812</v>
      </c>
      <c r="E70" s="261"/>
      <c r="F70" s="261" t="s">
        <v>266</v>
      </c>
    </row>
    <row r="71" spans="2:6" ht="15">
      <c r="B71" s="255" t="s">
        <v>51</v>
      </c>
      <c r="C71" s="256" t="s">
        <v>52</v>
      </c>
      <c r="D71" s="257" t="s">
        <v>53</v>
      </c>
      <c r="E71" s="258" t="s">
        <v>54</v>
      </c>
      <c r="F71" s="255" t="s">
        <v>55</v>
      </c>
    </row>
    <row r="72" spans="2:6" ht="25.5">
      <c r="B72" s="33" t="s">
        <v>56</v>
      </c>
      <c r="C72" s="34" t="s">
        <v>267</v>
      </c>
      <c r="D72" s="36">
        <v>6</v>
      </c>
      <c r="E72" s="37">
        <v>3</v>
      </c>
      <c r="F72" s="38" t="s">
        <v>57</v>
      </c>
    </row>
    <row r="73" spans="2:6" ht="25.5">
      <c r="B73" s="33" t="s">
        <v>56</v>
      </c>
      <c r="C73" s="34" t="s">
        <v>268</v>
      </c>
      <c r="D73" s="36">
        <v>6</v>
      </c>
      <c r="E73" s="38">
        <v>3</v>
      </c>
      <c r="F73" s="38" t="s">
        <v>57</v>
      </c>
    </row>
    <row r="74" spans="2:6" ht="15">
      <c r="B74" s="33" t="s">
        <v>56</v>
      </c>
      <c r="C74" s="39" t="s">
        <v>269</v>
      </c>
      <c r="D74" s="40">
        <v>3</v>
      </c>
      <c r="E74" s="41">
        <v>3</v>
      </c>
      <c r="F74" s="38" t="s">
        <v>58</v>
      </c>
    </row>
    <row r="75" spans="2:6" ht="15">
      <c r="B75" s="33" t="s">
        <v>56</v>
      </c>
      <c r="C75" s="34" t="s">
        <v>270</v>
      </c>
      <c r="D75" s="36">
        <v>6</v>
      </c>
      <c r="E75" s="37">
        <v>4</v>
      </c>
      <c r="F75" s="38" t="s">
        <v>60</v>
      </c>
    </row>
    <row r="76" spans="2:6" ht="15">
      <c r="B76" s="35"/>
      <c r="C76" s="35"/>
      <c r="D76" s="38">
        <f>SUM(D72:D75)</f>
        <v>21</v>
      </c>
      <c r="E76" s="35"/>
      <c r="F76" s="35"/>
    </row>
  </sheetData>
  <mergeCells count="23">
    <mergeCell ref="A16:A32"/>
    <mergeCell ref="B16:B18"/>
    <mergeCell ref="E16:E22"/>
    <mergeCell ref="G16:G22"/>
    <mergeCell ref="B19:B22"/>
    <mergeCell ref="E23:E32"/>
    <mergeCell ref="G23:G32"/>
    <mergeCell ref="B24:B25"/>
    <mergeCell ref="B33:B34"/>
    <mergeCell ref="A45:A49"/>
    <mergeCell ref="B45:B46"/>
    <mergeCell ref="E45:E49"/>
    <mergeCell ref="G45:G49"/>
    <mergeCell ref="B47:B48"/>
    <mergeCell ref="A33:A36"/>
    <mergeCell ref="E33:E36"/>
    <mergeCell ref="G33:G36"/>
    <mergeCell ref="B35:B36"/>
    <mergeCell ref="A50:D50"/>
    <mergeCell ref="B52:E52"/>
    <mergeCell ref="B55:E55"/>
    <mergeCell ref="B57:E57"/>
    <mergeCell ref="B58:E58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B30" sqref="B30"/>
    </sheetView>
  </sheetViews>
  <sheetFormatPr defaultColWidth="11.421875" defaultRowHeight="15"/>
  <cols>
    <col min="1" max="1" width="19.57421875" style="0" customWidth="1"/>
    <col min="2" max="2" width="15.00390625" style="0" customWidth="1"/>
  </cols>
  <sheetData>
    <row r="1" ht="18">
      <c r="B1" s="86" t="s">
        <v>146</v>
      </c>
    </row>
    <row r="2" ht="15">
      <c r="A2" s="67"/>
    </row>
    <row r="3" ht="15">
      <c r="A3" s="67" t="s">
        <v>170</v>
      </c>
    </row>
    <row r="4" ht="15">
      <c r="A4" s="67"/>
    </row>
    <row r="5" ht="15">
      <c r="A5" s="69" t="s">
        <v>95</v>
      </c>
    </row>
    <row r="6" spans="1:2" ht="15">
      <c r="A6" s="69" t="s">
        <v>96</v>
      </c>
      <c r="B6" s="3" t="s">
        <v>59</v>
      </c>
    </row>
    <row r="7" spans="1:5" ht="15.75" thickBot="1">
      <c r="A7" s="69" t="s">
        <v>97</v>
      </c>
      <c r="B7" s="3">
        <v>40342222</v>
      </c>
      <c r="D7" s="69" t="s">
        <v>98</v>
      </c>
      <c r="E7" s="113">
        <v>43522</v>
      </c>
    </row>
    <row r="8" spans="1:6" ht="26.25" thickBot="1">
      <c r="A8" s="204" t="s">
        <v>147</v>
      </c>
      <c r="B8" s="205"/>
      <c r="C8" s="205"/>
      <c r="D8" s="205"/>
      <c r="E8" s="95" t="s">
        <v>148</v>
      </c>
      <c r="F8" s="96" t="s">
        <v>149</v>
      </c>
    </row>
    <row r="9" spans="1:6" ht="15.75" thickBot="1">
      <c r="A9" s="206" t="s">
        <v>150</v>
      </c>
      <c r="B9" s="207"/>
      <c r="C9" s="207"/>
      <c r="D9" s="208"/>
      <c r="E9" s="98">
        <v>30</v>
      </c>
      <c r="F9" s="99">
        <v>9</v>
      </c>
    </row>
    <row r="10" spans="1:6" ht="33.75">
      <c r="A10" s="100" t="s">
        <v>151</v>
      </c>
      <c r="B10" s="101" t="s">
        <v>152</v>
      </c>
      <c r="C10" s="102" t="s">
        <v>153</v>
      </c>
      <c r="E10" s="209"/>
      <c r="F10" s="212"/>
    </row>
    <row r="11" spans="1:6" ht="33.75">
      <c r="A11" s="100" t="s">
        <v>154</v>
      </c>
      <c r="B11" s="101" t="s">
        <v>155</v>
      </c>
      <c r="C11" s="102" t="s">
        <v>156</v>
      </c>
      <c r="E11" s="210"/>
      <c r="F11" s="213"/>
    </row>
    <row r="12" spans="1:6" ht="45.75" thickBot="1">
      <c r="A12" s="103" t="s">
        <v>157</v>
      </c>
      <c r="B12" s="104" t="s">
        <v>158</v>
      </c>
      <c r="C12" s="105" t="s">
        <v>159</v>
      </c>
      <c r="D12" s="83"/>
      <c r="E12" s="211"/>
      <c r="F12" s="214"/>
    </row>
    <row r="13" spans="1:6" ht="15.75" thickBot="1">
      <c r="A13" s="206" t="s">
        <v>160</v>
      </c>
      <c r="B13" s="207"/>
      <c r="C13" s="208"/>
      <c r="D13" s="216">
        <v>30</v>
      </c>
      <c r="E13" s="217"/>
      <c r="F13" s="99">
        <v>15</v>
      </c>
    </row>
    <row r="14" spans="1:6" ht="33.75">
      <c r="A14" s="100" t="s">
        <v>151</v>
      </c>
      <c r="B14" s="101" t="s">
        <v>161</v>
      </c>
      <c r="C14" s="102" t="s">
        <v>153</v>
      </c>
      <c r="E14" s="209"/>
      <c r="F14" s="212"/>
    </row>
    <row r="15" spans="1:6" ht="33.75">
      <c r="A15" s="100" t="s">
        <v>154</v>
      </c>
      <c r="B15" s="101" t="s">
        <v>155</v>
      </c>
      <c r="C15" s="102" t="s">
        <v>156</v>
      </c>
      <c r="E15" s="210"/>
      <c r="F15" s="213"/>
    </row>
    <row r="16" spans="1:6" ht="45.75" thickBot="1">
      <c r="A16" s="103" t="s">
        <v>157</v>
      </c>
      <c r="B16" s="104" t="s">
        <v>158</v>
      </c>
      <c r="C16" s="105" t="s">
        <v>159</v>
      </c>
      <c r="D16" s="83"/>
      <c r="E16" s="211"/>
      <c r="F16" s="214"/>
    </row>
    <row r="17" spans="1:6" ht="15.75" thickBot="1">
      <c r="A17" s="206" t="s">
        <v>162</v>
      </c>
      <c r="B17" s="207"/>
      <c r="C17" s="208"/>
      <c r="D17" s="216">
        <v>15</v>
      </c>
      <c r="E17" s="217"/>
      <c r="F17" s="99">
        <v>7</v>
      </c>
    </row>
    <row r="18" spans="1:6" ht="33.75">
      <c r="A18" s="100" t="s">
        <v>151</v>
      </c>
      <c r="B18" s="101" t="s">
        <v>152</v>
      </c>
      <c r="C18" s="102" t="s">
        <v>163</v>
      </c>
      <c r="E18" s="209"/>
      <c r="F18" s="212"/>
    </row>
    <row r="19" spans="1:6" ht="33.75">
      <c r="A19" s="100" t="s">
        <v>154</v>
      </c>
      <c r="B19" s="101" t="s">
        <v>155</v>
      </c>
      <c r="C19" s="102" t="s">
        <v>153</v>
      </c>
      <c r="E19" s="210"/>
      <c r="F19" s="213"/>
    </row>
    <row r="20" spans="1:6" ht="45.75" thickBot="1">
      <c r="A20" s="103" t="s">
        <v>157</v>
      </c>
      <c r="B20" s="104" t="s">
        <v>158</v>
      </c>
      <c r="C20" s="105" t="s">
        <v>164</v>
      </c>
      <c r="D20" s="83"/>
      <c r="E20" s="211"/>
      <c r="F20" s="214"/>
    </row>
    <row r="21" spans="1:6" ht="15.75" thickBot="1">
      <c r="A21" s="206" t="s">
        <v>165</v>
      </c>
      <c r="B21" s="207"/>
      <c r="C21" s="208"/>
      <c r="D21" s="216">
        <v>15</v>
      </c>
      <c r="E21" s="217"/>
      <c r="F21" s="99">
        <v>10</v>
      </c>
    </row>
    <row r="22" spans="1:6" ht="33.75">
      <c r="A22" s="106" t="s">
        <v>151</v>
      </c>
      <c r="B22" s="107" t="s">
        <v>166</v>
      </c>
      <c r="C22" s="102" t="s">
        <v>163</v>
      </c>
      <c r="D22" s="220"/>
      <c r="E22" s="220"/>
      <c r="F22" s="223"/>
    </row>
    <row r="23" spans="1:6" ht="33.75">
      <c r="A23" s="106" t="s">
        <v>154</v>
      </c>
      <c r="B23" s="107" t="s">
        <v>155</v>
      </c>
      <c r="C23" s="102" t="s">
        <v>153</v>
      </c>
      <c r="D23" s="221"/>
      <c r="E23" s="221"/>
      <c r="F23" s="224"/>
    </row>
    <row r="24" spans="1:6" ht="45.75" thickBot="1">
      <c r="A24" s="108" t="s">
        <v>157</v>
      </c>
      <c r="B24" s="109" t="s">
        <v>158</v>
      </c>
      <c r="C24" s="105" t="s">
        <v>164</v>
      </c>
      <c r="D24" s="222"/>
      <c r="E24" s="222"/>
      <c r="F24" s="225"/>
    </row>
    <row r="25" spans="1:6" ht="15.75" thickBot="1">
      <c r="A25" s="206" t="s">
        <v>167</v>
      </c>
      <c r="B25" s="207"/>
      <c r="C25" s="207"/>
      <c r="D25" s="207"/>
      <c r="E25" s="207"/>
      <c r="F25" s="208"/>
    </row>
    <row r="26" spans="1:6" ht="15">
      <c r="A26" s="226" t="s">
        <v>168</v>
      </c>
      <c r="B26" s="227"/>
      <c r="C26" s="227"/>
      <c r="D26" s="228"/>
      <c r="E26" s="235">
        <v>10</v>
      </c>
      <c r="F26" s="235">
        <v>7</v>
      </c>
    </row>
    <row r="27" spans="1:6" ht="15">
      <c r="A27" s="229" t="s">
        <v>169</v>
      </c>
      <c r="B27" s="230"/>
      <c r="C27" s="230"/>
      <c r="D27" s="231"/>
      <c r="E27" s="236"/>
      <c r="F27" s="236"/>
    </row>
    <row r="28" spans="1:6" ht="15.75" thickBot="1">
      <c r="A28" s="232"/>
      <c r="B28" s="233"/>
      <c r="C28" s="233"/>
      <c r="D28" s="234"/>
      <c r="E28" s="237"/>
      <c r="F28" s="237"/>
    </row>
    <row r="29" spans="1:6" ht="15.75" thickBot="1">
      <c r="A29" s="218" t="s">
        <v>74</v>
      </c>
      <c r="B29" s="219"/>
      <c r="C29" s="219"/>
      <c r="D29" s="219"/>
      <c r="E29" s="110">
        <f>SUM(F9:F27)</f>
        <v>48</v>
      </c>
      <c r="F29" s="111"/>
    </row>
    <row r="30" ht="15">
      <c r="A30" s="112"/>
    </row>
  </sheetData>
  <mergeCells count="23">
    <mergeCell ref="A29:D29"/>
    <mergeCell ref="A21:C21"/>
    <mergeCell ref="D21:E21"/>
    <mergeCell ref="D22:E24"/>
    <mergeCell ref="F22:F24"/>
    <mergeCell ref="A25:F25"/>
    <mergeCell ref="A26:D26"/>
    <mergeCell ref="E26:E28"/>
    <mergeCell ref="F26:F28"/>
    <mergeCell ref="A27:D27"/>
    <mergeCell ref="A28:D28"/>
    <mergeCell ref="E14:E16"/>
    <mergeCell ref="F14:F16"/>
    <mergeCell ref="A17:C17"/>
    <mergeCell ref="D17:E17"/>
    <mergeCell ref="E18:E20"/>
    <mergeCell ref="F18:F20"/>
    <mergeCell ref="A8:D8"/>
    <mergeCell ref="A9:D9"/>
    <mergeCell ref="E10:E12"/>
    <mergeCell ref="F10:F12"/>
    <mergeCell ref="A13:C13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0">
      <selection activeCell="E8" sqref="E8"/>
    </sheetView>
  </sheetViews>
  <sheetFormatPr defaultColWidth="11.421875" defaultRowHeight="15"/>
  <cols>
    <col min="1" max="1" width="19.57421875" style="0" customWidth="1"/>
    <col min="2" max="2" width="15.00390625" style="0" customWidth="1"/>
  </cols>
  <sheetData>
    <row r="1" ht="18">
      <c r="B1" s="86" t="s">
        <v>146</v>
      </c>
    </row>
    <row r="2" ht="15">
      <c r="A2" s="67"/>
    </row>
    <row r="3" ht="15">
      <c r="A3" s="67" t="s">
        <v>170</v>
      </c>
    </row>
    <row r="4" ht="15">
      <c r="A4" s="67"/>
    </row>
    <row r="5" ht="15">
      <c r="A5" s="69" t="s">
        <v>95</v>
      </c>
    </row>
    <row r="6" spans="1:2" ht="15">
      <c r="A6" s="69" t="s">
        <v>96</v>
      </c>
      <c r="B6" s="45" t="s">
        <v>142</v>
      </c>
    </row>
    <row r="7" spans="1:5" ht="15.75" thickBot="1">
      <c r="A7" s="69" t="s">
        <v>97</v>
      </c>
      <c r="B7" s="3">
        <v>16557498</v>
      </c>
      <c r="D7" s="69" t="s">
        <v>98</v>
      </c>
      <c r="E7" s="113">
        <v>43522</v>
      </c>
    </row>
    <row r="8" spans="1:7" ht="26.25" thickBot="1">
      <c r="A8" s="204" t="s">
        <v>147</v>
      </c>
      <c r="B8" s="205"/>
      <c r="C8" s="205"/>
      <c r="D8" s="205"/>
      <c r="E8" s="95" t="s">
        <v>148</v>
      </c>
      <c r="F8" s="96" t="s">
        <v>149</v>
      </c>
      <c r="G8" s="97"/>
    </row>
    <row r="9" spans="1:7" ht="15.75" thickBot="1">
      <c r="A9" s="206" t="s">
        <v>150</v>
      </c>
      <c r="B9" s="207"/>
      <c r="C9" s="207"/>
      <c r="D9" s="208"/>
      <c r="E9" s="98">
        <v>30</v>
      </c>
      <c r="F9" s="99">
        <v>18</v>
      </c>
      <c r="G9" s="97"/>
    </row>
    <row r="10" spans="1:7" ht="33.75">
      <c r="A10" s="100" t="s">
        <v>151</v>
      </c>
      <c r="B10" s="101" t="s">
        <v>152</v>
      </c>
      <c r="C10" s="102" t="s">
        <v>153</v>
      </c>
      <c r="E10" s="209"/>
      <c r="F10" s="212"/>
      <c r="G10" s="215"/>
    </row>
    <row r="11" spans="1:7" ht="33.75">
      <c r="A11" s="100" t="s">
        <v>154</v>
      </c>
      <c r="B11" s="101" t="s">
        <v>155</v>
      </c>
      <c r="C11" s="102" t="s">
        <v>156</v>
      </c>
      <c r="E11" s="210"/>
      <c r="F11" s="213"/>
      <c r="G11" s="215"/>
    </row>
    <row r="12" spans="1:7" ht="45.75" thickBot="1">
      <c r="A12" s="103" t="s">
        <v>157</v>
      </c>
      <c r="B12" s="104" t="s">
        <v>158</v>
      </c>
      <c r="C12" s="105" t="s">
        <v>159</v>
      </c>
      <c r="D12" s="83"/>
      <c r="E12" s="211"/>
      <c r="F12" s="214"/>
      <c r="G12" s="215"/>
    </row>
    <row r="13" spans="1:7" ht="15.75" thickBot="1">
      <c r="A13" s="206" t="s">
        <v>160</v>
      </c>
      <c r="B13" s="207"/>
      <c r="C13" s="208"/>
      <c r="D13" s="216">
        <v>30</v>
      </c>
      <c r="E13" s="217"/>
      <c r="F13" s="99">
        <v>19</v>
      </c>
      <c r="G13" s="97"/>
    </row>
    <row r="14" spans="1:7" ht="33.75">
      <c r="A14" s="100" t="s">
        <v>151</v>
      </c>
      <c r="B14" s="101" t="s">
        <v>161</v>
      </c>
      <c r="C14" s="102" t="s">
        <v>153</v>
      </c>
      <c r="E14" s="209"/>
      <c r="F14" s="212"/>
      <c r="G14" s="215"/>
    </row>
    <row r="15" spans="1:7" ht="33.75">
      <c r="A15" s="100" t="s">
        <v>154</v>
      </c>
      <c r="B15" s="101" t="s">
        <v>155</v>
      </c>
      <c r="C15" s="102" t="s">
        <v>156</v>
      </c>
      <c r="E15" s="210"/>
      <c r="F15" s="213"/>
      <c r="G15" s="215"/>
    </row>
    <row r="16" spans="1:7" ht="45.75" thickBot="1">
      <c r="A16" s="103" t="s">
        <v>157</v>
      </c>
      <c r="B16" s="104" t="s">
        <v>158</v>
      </c>
      <c r="C16" s="105" t="s">
        <v>159</v>
      </c>
      <c r="D16" s="83"/>
      <c r="E16" s="211"/>
      <c r="F16" s="214"/>
      <c r="G16" s="215"/>
    </row>
    <row r="17" spans="1:7" ht="15.75" thickBot="1">
      <c r="A17" s="206" t="s">
        <v>162</v>
      </c>
      <c r="B17" s="207"/>
      <c r="C17" s="208"/>
      <c r="D17" s="216">
        <v>15</v>
      </c>
      <c r="E17" s="217"/>
      <c r="F17" s="99">
        <v>10</v>
      </c>
      <c r="G17" s="97"/>
    </row>
    <row r="18" spans="1:7" ht="33.75">
      <c r="A18" s="100" t="s">
        <v>151</v>
      </c>
      <c r="B18" s="101" t="s">
        <v>152</v>
      </c>
      <c r="C18" s="102" t="s">
        <v>163</v>
      </c>
      <c r="E18" s="209"/>
      <c r="F18" s="212"/>
      <c r="G18" s="215"/>
    </row>
    <row r="19" spans="1:7" ht="33.75">
      <c r="A19" s="100" t="s">
        <v>154</v>
      </c>
      <c r="B19" s="101" t="s">
        <v>155</v>
      </c>
      <c r="C19" s="102" t="s">
        <v>153</v>
      </c>
      <c r="E19" s="210"/>
      <c r="F19" s="213"/>
      <c r="G19" s="215"/>
    </row>
    <row r="20" spans="1:7" ht="45.75" thickBot="1">
      <c r="A20" s="103" t="s">
        <v>157</v>
      </c>
      <c r="B20" s="104" t="s">
        <v>158</v>
      </c>
      <c r="C20" s="105" t="s">
        <v>164</v>
      </c>
      <c r="D20" s="83"/>
      <c r="E20" s="211"/>
      <c r="F20" s="214"/>
      <c r="G20" s="215"/>
    </row>
    <row r="21" spans="1:7" ht="15.75" thickBot="1">
      <c r="A21" s="206" t="s">
        <v>165</v>
      </c>
      <c r="B21" s="207"/>
      <c r="C21" s="208"/>
      <c r="D21" s="216">
        <v>15</v>
      </c>
      <c r="E21" s="217"/>
      <c r="F21" s="99">
        <v>9</v>
      </c>
      <c r="G21" s="97"/>
    </row>
    <row r="22" spans="1:7" ht="33.75">
      <c r="A22" s="106" t="s">
        <v>151</v>
      </c>
      <c r="B22" s="107" t="s">
        <v>166</v>
      </c>
      <c r="C22" s="102" t="s">
        <v>163</v>
      </c>
      <c r="D22" s="220"/>
      <c r="E22" s="220"/>
      <c r="F22" s="223"/>
      <c r="G22" s="215"/>
    </row>
    <row r="23" spans="1:7" ht="33.75">
      <c r="A23" s="106" t="s">
        <v>154</v>
      </c>
      <c r="B23" s="107" t="s">
        <v>155</v>
      </c>
      <c r="C23" s="102" t="s">
        <v>153</v>
      </c>
      <c r="D23" s="221"/>
      <c r="E23" s="221"/>
      <c r="F23" s="224"/>
      <c r="G23" s="215"/>
    </row>
    <row r="24" spans="1:7" ht="45.75" thickBot="1">
      <c r="A24" s="108" t="s">
        <v>157</v>
      </c>
      <c r="B24" s="109" t="s">
        <v>158</v>
      </c>
      <c r="C24" s="105" t="s">
        <v>164</v>
      </c>
      <c r="D24" s="222"/>
      <c r="E24" s="222"/>
      <c r="F24" s="225"/>
      <c r="G24" s="215"/>
    </row>
    <row r="25" spans="1:7" ht="15.75" thickBot="1">
      <c r="A25" s="206" t="s">
        <v>167</v>
      </c>
      <c r="B25" s="207"/>
      <c r="C25" s="207"/>
      <c r="D25" s="207"/>
      <c r="E25" s="207"/>
      <c r="F25" s="208"/>
      <c r="G25" s="97"/>
    </row>
    <row r="26" spans="1:7" ht="15">
      <c r="A26" s="226" t="s">
        <v>168</v>
      </c>
      <c r="B26" s="227"/>
      <c r="C26" s="227"/>
      <c r="D26" s="228"/>
      <c r="E26" s="235">
        <v>10</v>
      </c>
      <c r="F26" s="235">
        <v>7</v>
      </c>
      <c r="G26" s="97"/>
    </row>
    <row r="27" spans="1:7" ht="15">
      <c r="A27" s="229" t="s">
        <v>169</v>
      </c>
      <c r="B27" s="230"/>
      <c r="C27" s="230"/>
      <c r="D27" s="231"/>
      <c r="E27" s="236"/>
      <c r="F27" s="236"/>
      <c r="G27" s="97"/>
    </row>
    <row r="28" spans="1:7" ht="15.75" thickBot="1">
      <c r="A28" s="232"/>
      <c r="B28" s="233"/>
      <c r="C28" s="233"/>
      <c r="D28" s="234"/>
      <c r="E28" s="237"/>
      <c r="F28" s="237"/>
      <c r="G28" s="97"/>
    </row>
    <row r="29" spans="1:7" ht="15.75" thickBot="1">
      <c r="A29" s="218" t="s">
        <v>74</v>
      </c>
      <c r="B29" s="219"/>
      <c r="C29" s="219"/>
      <c r="D29" s="219"/>
      <c r="E29" s="110">
        <f>SUM(F9:F27)</f>
        <v>63</v>
      </c>
      <c r="F29" s="111"/>
      <c r="G29" s="97"/>
    </row>
    <row r="30" ht="15">
      <c r="A30" s="112"/>
    </row>
  </sheetData>
  <mergeCells count="27">
    <mergeCell ref="F26:F28"/>
    <mergeCell ref="A27:D27"/>
    <mergeCell ref="A28:D28"/>
    <mergeCell ref="A13:C13"/>
    <mergeCell ref="D13:E13"/>
    <mergeCell ref="A29:D29"/>
    <mergeCell ref="A21:C21"/>
    <mergeCell ref="D21:E21"/>
    <mergeCell ref="D22:E24"/>
    <mergeCell ref="A26:D26"/>
    <mergeCell ref="E26:E28"/>
    <mergeCell ref="G22:G24"/>
    <mergeCell ref="A25:F25"/>
    <mergeCell ref="E14:E16"/>
    <mergeCell ref="F14:F16"/>
    <mergeCell ref="G14:G16"/>
    <mergeCell ref="A17:C17"/>
    <mergeCell ref="D17:E17"/>
    <mergeCell ref="E18:E20"/>
    <mergeCell ref="F18:F20"/>
    <mergeCell ref="G18:G20"/>
    <mergeCell ref="F22:F24"/>
    <mergeCell ref="A8:D8"/>
    <mergeCell ref="A9:D9"/>
    <mergeCell ref="E10:E12"/>
    <mergeCell ref="F10:F12"/>
    <mergeCell ref="G10:G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1">
      <selection activeCell="F29" sqref="F29"/>
    </sheetView>
  </sheetViews>
  <sheetFormatPr defaultColWidth="11.421875" defaultRowHeight="15"/>
  <cols>
    <col min="1" max="1" width="19.57421875" style="0" customWidth="1"/>
    <col min="2" max="2" width="15.00390625" style="0" customWidth="1"/>
  </cols>
  <sheetData>
    <row r="1" ht="18">
      <c r="B1" s="86" t="s">
        <v>146</v>
      </c>
    </row>
    <row r="2" ht="15">
      <c r="A2" s="67"/>
    </row>
    <row r="3" ht="15">
      <c r="A3" s="67" t="s">
        <v>170</v>
      </c>
    </row>
    <row r="4" ht="15">
      <c r="A4" s="67"/>
    </row>
    <row r="5" ht="15">
      <c r="A5" s="69" t="s">
        <v>95</v>
      </c>
    </row>
    <row r="6" spans="1:2" ht="15">
      <c r="A6" s="69" t="s">
        <v>96</v>
      </c>
      <c r="B6" s="45" t="s">
        <v>143</v>
      </c>
    </row>
    <row r="7" spans="1:5" ht="15.75" thickBot="1">
      <c r="A7" s="69" t="s">
        <v>97</v>
      </c>
      <c r="B7" s="3">
        <v>17610654</v>
      </c>
      <c r="D7" s="69" t="s">
        <v>98</v>
      </c>
      <c r="E7" s="113">
        <v>43522</v>
      </c>
    </row>
    <row r="8" spans="1:7" ht="26.25" thickBot="1">
      <c r="A8" s="204" t="s">
        <v>147</v>
      </c>
      <c r="B8" s="205"/>
      <c r="C8" s="205"/>
      <c r="D8" s="205"/>
      <c r="E8" s="95" t="s">
        <v>148</v>
      </c>
      <c r="F8" s="96" t="s">
        <v>149</v>
      </c>
      <c r="G8" s="97"/>
    </row>
    <row r="9" spans="1:7" ht="15.75" thickBot="1">
      <c r="A9" s="206" t="s">
        <v>150</v>
      </c>
      <c r="B9" s="207"/>
      <c r="C9" s="207"/>
      <c r="D9" s="208"/>
      <c r="E9" s="98">
        <v>30</v>
      </c>
      <c r="F9" s="99">
        <v>28</v>
      </c>
      <c r="G9" s="97"/>
    </row>
    <row r="10" spans="1:7" ht="33.75">
      <c r="A10" s="100" t="s">
        <v>151</v>
      </c>
      <c r="B10" s="101" t="s">
        <v>152</v>
      </c>
      <c r="C10" s="102" t="s">
        <v>153</v>
      </c>
      <c r="E10" s="209"/>
      <c r="F10" s="212"/>
      <c r="G10" s="215"/>
    </row>
    <row r="11" spans="1:7" ht="33.75">
      <c r="A11" s="100" t="s">
        <v>154</v>
      </c>
      <c r="B11" s="101" t="s">
        <v>155</v>
      </c>
      <c r="C11" s="102" t="s">
        <v>156</v>
      </c>
      <c r="E11" s="210"/>
      <c r="F11" s="213"/>
      <c r="G11" s="215"/>
    </row>
    <row r="12" spans="1:7" ht="45.75" thickBot="1">
      <c r="A12" s="103" t="s">
        <v>157</v>
      </c>
      <c r="B12" s="104" t="s">
        <v>158</v>
      </c>
      <c r="C12" s="105" t="s">
        <v>159</v>
      </c>
      <c r="D12" s="83"/>
      <c r="E12" s="211"/>
      <c r="F12" s="214"/>
      <c r="G12" s="215"/>
    </row>
    <row r="13" spans="1:7" ht="15.75" thickBot="1">
      <c r="A13" s="206" t="s">
        <v>160</v>
      </c>
      <c r="B13" s="207"/>
      <c r="C13" s="208"/>
      <c r="D13" s="216">
        <v>30</v>
      </c>
      <c r="E13" s="217"/>
      <c r="F13" s="99">
        <v>28</v>
      </c>
      <c r="G13" s="97"/>
    </row>
    <row r="14" spans="1:7" ht="33.75">
      <c r="A14" s="100" t="s">
        <v>151</v>
      </c>
      <c r="B14" s="101" t="s">
        <v>161</v>
      </c>
      <c r="C14" s="102" t="s">
        <v>153</v>
      </c>
      <c r="E14" s="209"/>
      <c r="F14" s="212"/>
      <c r="G14" s="215"/>
    </row>
    <row r="15" spans="1:7" ht="33.75">
      <c r="A15" s="100" t="s">
        <v>154</v>
      </c>
      <c r="B15" s="101" t="s">
        <v>155</v>
      </c>
      <c r="C15" s="102" t="s">
        <v>156</v>
      </c>
      <c r="E15" s="210"/>
      <c r="F15" s="213"/>
      <c r="G15" s="215"/>
    </row>
    <row r="16" spans="1:7" ht="45.75" thickBot="1">
      <c r="A16" s="103" t="s">
        <v>157</v>
      </c>
      <c r="B16" s="104" t="s">
        <v>158</v>
      </c>
      <c r="C16" s="105" t="s">
        <v>159</v>
      </c>
      <c r="D16" s="83"/>
      <c r="E16" s="211"/>
      <c r="F16" s="214"/>
      <c r="G16" s="215"/>
    </row>
    <row r="17" spans="1:7" ht="15.75" thickBot="1">
      <c r="A17" s="206" t="s">
        <v>162</v>
      </c>
      <c r="B17" s="207"/>
      <c r="C17" s="208"/>
      <c r="D17" s="216">
        <v>15</v>
      </c>
      <c r="E17" s="217"/>
      <c r="F17" s="99">
        <v>13</v>
      </c>
      <c r="G17" s="97"/>
    </row>
    <row r="18" spans="1:7" ht="33.75">
      <c r="A18" s="100" t="s">
        <v>151</v>
      </c>
      <c r="B18" s="101" t="s">
        <v>152</v>
      </c>
      <c r="C18" s="102" t="s">
        <v>163</v>
      </c>
      <c r="E18" s="209"/>
      <c r="F18" s="212"/>
      <c r="G18" s="215"/>
    </row>
    <row r="19" spans="1:7" ht="33.75">
      <c r="A19" s="100" t="s">
        <v>154</v>
      </c>
      <c r="B19" s="101" t="s">
        <v>155</v>
      </c>
      <c r="C19" s="102" t="s">
        <v>153</v>
      </c>
      <c r="E19" s="210"/>
      <c r="F19" s="213"/>
      <c r="G19" s="215"/>
    </row>
    <row r="20" spans="1:7" ht="45.75" thickBot="1">
      <c r="A20" s="103" t="s">
        <v>157</v>
      </c>
      <c r="B20" s="104" t="s">
        <v>158</v>
      </c>
      <c r="C20" s="105" t="s">
        <v>164</v>
      </c>
      <c r="D20" s="83"/>
      <c r="E20" s="211"/>
      <c r="F20" s="214"/>
      <c r="G20" s="215"/>
    </row>
    <row r="21" spans="1:7" ht="15.75" thickBot="1">
      <c r="A21" s="206" t="s">
        <v>165</v>
      </c>
      <c r="B21" s="207"/>
      <c r="C21" s="208"/>
      <c r="D21" s="216">
        <v>15</v>
      </c>
      <c r="E21" s="217"/>
      <c r="F21" s="99">
        <v>14</v>
      </c>
      <c r="G21" s="97"/>
    </row>
    <row r="22" spans="1:7" ht="33.75">
      <c r="A22" s="106" t="s">
        <v>151</v>
      </c>
      <c r="B22" s="107" t="s">
        <v>166</v>
      </c>
      <c r="C22" s="102" t="s">
        <v>163</v>
      </c>
      <c r="D22" s="220"/>
      <c r="E22" s="220"/>
      <c r="F22" s="223"/>
      <c r="G22" s="215"/>
    </row>
    <row r="23" spans="1:7" ht="33.75">
      <c r="A23" s="106" t="s">
        <v>154</v>
      </c>
      <c r="B23" s="107" t="s">
        <v>155</v>
      </c>
      <c r="C23" s="102" t="s">
        <v>153</v>
      </c>
      <c r="D23" s="221"/>
      <c r="E23" s="221"/>
      <c r="F23" s="224"/>
      <c r="G23" s="215"/>
    </row>
    <row r="24" spans="1:7" ht="45.75" thickBot="1">
      <c r="A24" s="108" t="s">
        <v>157</v>
      </c>
      <c r="B24" s="109" t="s">
        <v>158</v>
      </c>
      <c r="C24" s="105" t="s">
        <v>164</v>
      </c>
      <c r="D24" s="222"/>
      <c r="E24" s="222"/>
      <c r="F24" s="225"/>
      <c r="G24" s="215"/>
    </row>
    <row r="25" spans="1:7" ht="15.75" thickBot="1">
      <c r="A25" s="206" t="s">
        <v>167</v>
      </c>
      <c r="B25" s="207"/>
      <c r="C25" s="207"/>
      <c r="D25" s="207"/>
      <c r="E25" s="207"/>
      <c r="F25" s="208"/>
      <c r="G25" s="97"/>
    </row>
    <row r="26" spans="1:7" ht="15">
      <c r="A26" s="226" t="s">
        <v>168</v>
      </c>
      <c r="B26" s="227"/>
      <c r="C26" s="227"/>
      <c r="D26" s="228"/>
      <c r="E26" s="235">
        <v>10</v>
      </c>
      <c r="F26" s="235">
        <v>10</v>
      </c>
      <c r="G26" s="97"/>
    </row>
    <row r="27" spans="1:7" ht="15">
      <c r="A27" s="229" t="s">
        <v>169</v>
      </c>
      <c r="B27" s="230"/>
      <c r="C27" s="230"/>
      <c r="D27" s="231"/>
      <c r="E27" s="236"/>
      <c r="F27" s="236"/>
      <c r="G27" s="97"/>
    </row>
    <row r="28" spans="1:7" ht="15.75" thickBot="1">
      <c r="A28" s="232"/>
      <c r="B28" s="233"/>
      <c r="C28" s="233"/>
      <c r="D28" s="234"/>
      <c r="E28" s="237"/>
      <c r="F28" s="237"/>
      <c r="G28" s="97"/>
    </row>
    <row r="29" spans="1:7" ht="15.75" thickBot="1">
      <c r="A29" s="218" t="s">
        <v>74</v>
      </c>
      <c r="B29" s="219"/>
      <c r="C29" s="219"/>
      <c r="D29" s="219"/>
      <c r="E29" s="110">
        <f>SUM(F9:F27)</f>
        <v>93</v>
      </c>
      <c r="F29" s="111"/>
      <c r="G29" s="97"/>
    </row>
    <row r="30" ht="15">
      <c r="A30" s="112"/>
    </row>
  </sheetData>
  <mergeCells count="27">
    <mergeCell ref="F26:F28"/>
    <mergeCell ref="A27:D27"/>
    <mergeCell ref="A28:D28"/>
    <mergeCell ref="A13:C13"/>
    <mergeCell ref="D13:E13"/>
    <mergeCell ref="A29:D29"/>
    <mergeCell ref="A21:C21"/>
    <mergeCell ref="D21:E21"/>
    <mergeCell ref="D22:E24"/>
    <mergeCell ref="A26:D26"/>
    <mergeCell ref="E26:E28"/>
    <mergeCell ref="G22:G24"/>
    <mergeCell ref="A25:F25"/>
    <mergeCell ref="E14:E16"/>
    <mergeCell ref="F14:F16"/>
    <mergeCell ref="G14:G16"/>
    <mergeCell ref="A17:C17"/>
    <mergeCell ref="D17:E17"/>
    <mergeCell ref="E18:E20"/>
    <mergeCell ref="F18:F20"/>
    <mergeCell ref="G18:G20"/>
    <mergeCell ref="F22:F24"/>
    <mergeCell ref="A8:D8"/>
    <mergeCell ref="A9:D9"/>
    <mergeCell ref="E10:E12"/>
    <mergeCell ref="F10:F12"/>
    <mergeCell ref="G10:G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43">
      <selection activeCell="A5" sqref="A5"/>
    </sheetView>
  </sheetViews>
  <sheetFormatPr defaultColWidth="11.421875" defaultRowHeight="15"/>
  <cols>
    <col min="1" max="1" width="45.28125" style="0" customWidth="1"/>
  </cols>
  <sheetData>
    <row r="1" ht="15">
      <c r="A1" s="67" t="s">
        <v>171</v>
      </c>
    </row>
    <row r="2" ht="15">
      <c r="A2" s="67" t="s">
        <v>172</v>
      </c>
    </row>
    <row r="3" ht="15">
      <c r="A3" s="115"/>
    </row>
    <row r="4" ht="59.25" customHeight="1">
      <c r="A4" s="117" t="s">
        <v>173</v>
      </c>
    </row>
    <row r="5" ht="70.5" customHeight="1">
      <c r="A5" s="117" t="s">
        <v>174</v>
      </c>
    </row>
    <row r="6" ht="15">
      <c r="A6" s="117" t="s">
        <v>175</v>
      </c>
    </row>
    <row r="7" ht="15.75" thickBot="1">
      <c r="A7" s="117"/>
    </row>
    <row r="8" spans="1:3" ht="26.25" thickBot="1">
      <c r="A8" s="118" t="s">
        <v>176</v>
      </c>
      <c r="B8" s="119" t="s">
        <v>177</v>
      </c>
      <c r="C8" s="119" t="s">
        <v>178</v>
      </c>
    </row>
    <row r="9" spans="1:3" ht="26.25" thickBot="1">
      <c r="A9" s="120" t="s">
        <v>179</v>
      </c>
      <c r="B9" s="121"/>
      <c r="C9" s="121"/>
    </row>
    <row r="10" spans="1:3" ht="26.25" thickBot="1">
      <c r="A10" s="120" t="s">
        <v>180</v>
      </c>
      <c r="B10" s="121"/>
      <c r="C10" s="121"/>
    </row>
    <row r="11" spans="1:3" ht="26.25" thickBot="1">
      <c r="A11" s="120" t="s">
        <v>181</v>
      </c>
      <c r="B11" s="121"/>
      <c r="C11" s="121"/>
    </row>
    <row r="12" spans="1:3" ht="153.75" thickBot="1">
      <c r="A12" s="120" t="s">
        <v>182</v>
      </c>
      <c r="B12" s="121"/>
      <c r="C12" s="121"/>
    </row>
    <row r="13" spans="1:3" ht="26.25" thickBot="1">
      <c r="A13" s="120" t="s">
        <v>183</v>
      </c>
      <c r="B13" s="121"/>
      <c r="C13" s="121"/>
    </row>
    <row r="14" ht="15">
      <c r="A14" s="116"/>
    </row>
    <row r="15" ht="38.25">
      <c r="A15" s="117" t="s">
        <v>184</v>
      </c>
    </row>
    <row r="16" ht="15">
      <c r="A16" s="67"/>
    </row>
    <row r="17" ht="15.75" thickBot="1">
      <c r="A17" s="67" t="s">
        <v>185</v>
      </c>
    </row>
    <row r="18" spans="1:3" ht="15">
      <c r="A18" s="238"/>
      <c r="B18" s="124" t="s">
        <v>186</v>
      </c>
      <c r="C18" s="124" t="s">
        <v>188</v>
      </c>
    </row>
    <row r="19" spans="1:3" ht="15.75" thickBot="1">
      <c r="A19" s="239"/>
      <c r="B19" s="125" t="s">
        <v>187</v>
      </c>
      <c r="C19" s="125" t="s">
        <v>189</v>
      </c>
    </row>
    <row r="20" spans="1:3" ht="15.75" thickBot="1">
      <c r="A20" s="126" t="s">
        <v>190</v>
      </c>
      <c r="B20" s="127">
        <v>40</v>
      </c>
      <c r="C20" s="128"/>
    </row>
    <row r="21" spans="1:3" ht="26.25" thickBot="1">
      <c r="A21" s="126" t="s">
        <v>191</v>
      </c>
      <c r="B21" s="127">
        <v>50</v>
      </c>
      <c r="C21" s="128"/>
    </row>
    <row r="22" spans="1:3" ht="51.75" thickBot="1">
      <c r="A22" s="126" t="s">
        <v>192</v>
      </c>
      <c r="B22" s="127">
        <v>10</v>
      </c>
      <c r="C22" s="128"/>
    </row>
    <row r="23" spans="1:3" ht="64.5" thickBot="1">
      <c r="A23" s="129" t="s">
        <v>193</v>
      </c>
      <c r="B23" s="130">
        <v>100</v>
      </c>
      <c r="C23" s="128"/>
    </row>
    <row r="24" ht="15">
      <c r="A24" s="67"/>
    </row>
    <row r="25" ht="15.75" thickBot="1">
      <c r="A25" s="67" t="s">
        <v>194</v>
      </c>
    </row>
    <row r="26" spans="1:3" ht="15">
      <c r="A26" s="122"/>
      <c r="B26" s="124" t="s">
        <v>186</v>
      </c>
      <c r="C26" s="124" t="s">
        <v>188</v>
      </c>
    </row>
    <row r="27" spans="1:3" ht="15.75" thickBot="1">
      <c r="A27" s="123" t="s">
        <v>99</v>
      </c>
      <c r="B27" s="125" t="s">
        <v>187</v>
      </c>
      <c r="C27" s="125" t="s">
        <v>189</v>
      </c>
    </row>
    <row r="28" spans="1:3" ht="26.25" thickBot="1">
      <c r="A28" s="126" t="s">
        <v>195</v>
      </c>
      <c r="B28" s="131">
        <v>20</v>
      </c>
      <c r="C28" s="128"/>
    </row>
    <row r="29" spans="1:3" ht="15.75" thickBot="1">
      <c r="A29" s="126" t="s">
        <v>196</v>
      </c>
      <c r="B29" s="131">
        <v>28</v>
      </c>
      <c r="C29" s="128"/>
    </row>
    <row r="30" spans="1:3" ht="15.75" thickBot="1">
      <c r="A30" s="126" t="s">
        <v>197</v>
      </c>
      <c r="B30" s="131">
        <v>16</v>
      </c>
      <c r="C30" s="128"/>
    </row>
    <row r="31" spans="1:3" ht="15.75" thickBot="1">
      <c r="A31" s="126" t="s">
        <v>198</v>
      </c>
      <c r="B31" s="131">
        <v>20</v>
      </c>
      <c r="C31" s="128"/>
    </row>
    <row r="32" spans="1:3" ht="51.75" thickBot="1">
      <c r="A32" s="126" t="s">
        <v>199</v>
      </c>
      <c r="B32" s="131">
        <v>16</v>
      </c>
      <c r="C32" s="128"/>
    </row>
    <row r="33" spans="1:3" ht="64.5" thickBot="1">
      <c r="A33" s="129" t="s">
        <v>200</v>
      </c>
      <c r="B33" s="130">
        <v>100</v>
      </c>
      <c r="C33" s="128"/>
    </row>
    <row r="34" ht="15">
      <c r="A34" s="67"/>
    </row>
    <row r="35" ht="15.75" thickBot="1">
      <c r="A35" s="67" t="s">
        <v>201</v>
      </c>
    </row>
    <row r="36" spans="1:3" ht="15">
      <c r="A36" s="122"/>
      <c r="B36" s="124" t="s">
        <v>186</v>
      </c>
      <c r="C36" s="124" t="s">
        <v>188</v>
      </c>
    </row>
    <row r="37" spans="1:3" ht="15.75" thickBot="1">
      <c r="A37" s="123" t="s">
        <v>202</v>
      </c>
      <c r="B37" s="125" t="s">
        <v>187</v>
      </c>
      <c r="C37" s="125" t="s">
        <v>189</v>
      </c>
    </row>
    <row r="38" spans="1:3" ht="15.75" thickBot="1">
      <c r="A38" s="126" t="s">
        <v>203</v>
      </c>
      <c r="B38" s="131">
        <v>30</v>
      </c>
      <c r="C38" s="128"/>
    </row>
    <row r="39" spans="1:3" ht="15.75" thickBot="1">
      <c r="A39" s="126" t="s">
        <v>204</v>
      </c>
      <c r="B39" s="131">
        <v>30</v>
      </c>
      <c r="C39" s="128"/>
    </row>
    <row r="40" spans="1:3" ht="15.75" thickBot="1">
      <c r="A40" s="126" t="s">
        <v>205</v>
      </c>
      <c r="B40" s="131">
        <v>15</v>
      </c>
      <c r="C40" s="128"/>
    </row>
    <row r="41" spans="1:3" ht="26.25" thickBot="1">
      <c r="A41" s="126" t="s">
        <v>206</v>
      </c>
      <c r="B41" s="131">
        <v>15</v>
      </c>
      <c r="C41" s="128"/>
    </row>
    <row r="42" spans="1:3" ht="15.75" thickBot="1">
      <c r="A42" s="126" t="s">
        <v>207</v>
      </c>
      <c r="B42" s="131">
        <v>10</v>
      </c>
      <c r="C42" s="128"/>
    </row>
    <row r="43" spans="1:3" ht="64.5" thickBot="1">
      <c r="A43" s="129" t="s">
        <v>208</v>
      </c>
      <c r="B43" s="130">
        <v>100</v>
      </c>
      <c r="C43" s="128"/>
    </row>
    <row r="44" spans="1:2" ht="15.75" thickBot="1">
      <c r="A44" s="132" t="s">
        <v>209</v>
      </c>
      <c r="B44" s="133" t="s">
        <v>188</v>
      </c>
    </row>
    <row r="45" spans="1:2" ht="15.75" thickBot="1">
      <c r="A45" s="134" t="s">
        <v>210</v>
      </c>
      <c r="B45" s="127"/>
    </row>
    <row r="46" spans="1:2" ht="24.75" thickBot="1">
      <c r="A46" s="134" t="s">
        <v>211</v>
      </c>
      <c r="B46" s="127"/>
    </row>
    <row r="47" spans="1:2" ht="15.75" thickBot="1">
      <c r="A47" s="134" t="s">
        <v>212</v>
      </c>
      <c r="B47" s="127"/>
    </row>
    <row r="48" spans="1:2" ht="15.75" thickBot="1">
      <c r="A48" s="135" t="s">
        <v>74</v>
      </c>
      <c r="B48" s="131"/>
    </row>
    <row r="49" spans="1:2" ht="38.25" customHeight="1" thickBot="1">
      <c r="A49" s="240" t="s">
        <v>213</v>
      </c>
      <c r="B49" s="241"/>
    </row>
    <row r="50" ht="15">
      <c r="A50" s="67" t="s">
        <v>214</v>
      </c>
    </row>
    <row r="51" ht="15">
      <c r="A51" s="136"/>
    </row>
    <row r="52" ht="15">
      <c r="A52" s="137"/>
    </row>
    <row r="53" ht="15">
      <c r="A53" s="137"/>
    </row>
    <row r="54" ht="15">
      <c r="A54" s="69" t="s">
        <v>215</v>
      </c>
    </row>
    <row r="55" ht="15">
      <c r="A55" s="136"/>
    </row>
    <row r="56" ht="15.75">
      <c r="A56" s="138"/>
    </row>
    <row r="57" ht="15.75">
      <c r="A57" s="138"/>
    </row>
    <row r="58" ht="15">
      <c r="A58" s="85"/>
    </row>
    <row r="59" ht="15">
      <c r="A59" s="85"/>
    </row>
    <row r="60" ht="15">
      <c r="A60" s="85"/>
    </row>
  </sheetData>
  <mergeCells count="2">
    <mergeCell ref="A18:A19"/>
    <mergeCell ref="A49:B4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 topLeftCell="A1">
      <selection activeCell="D13" sqref="D13"/>
    </sheetView>
  </sheetViews>
  <sheetFormatPr defaultColWidth="11.421875" defaultRowHeight="15"/>
  <cols>
    <col min="1" max="1" width="4.7109375" style="0" customWidth="1"/>
    <col min="2" max="2" width="4.140625" style="0" customWidth="1"/>
    <col min="3" max="3" width="36.28125" style="0" customWidth="1"/>
    <col min="5" max="5" width="16.7109375" style="0" customWidth="1"/>
    <col min="6" max="6" width="13.7109375" style="0" customWidth="1"/>
    <col min="8" max="8" width="36.57421875" style="0" customWidth="1"/>
  </cols>
  <sheetData>
    <row r="1" spans="3:8" ht="15.75">
      <c r="C1" s="248" t="s">
        <v>216</v>
      </c>
      <c r="D1" s="248"/>
      <c r="E1" s="248"/>
      <c r="F1" s="248"/>
      <c r="G1" s="248"/>
      <c r="H1" s="248"/>
    </row>
    <row r="2" spans="3:8" ht="15.75">
      <c r="C2" s="248" t="s">
        <v>217</v>
      </c>
      <c r="D2" s="248"/>
      <c r="E2" s="248"/>
      <c r="F2" s="248"/>
      <c r="G2" s="248"/>
      <c r="H2" s="248"/>
    </row>
    <row r="3" spans="2:8" ht="15">
      <c r="B3" s="2"/>
      <c r="C3" s="249" t="s">
        <v>218</v>
      </c>
      <c r="D3" s="249"/>
      <c r="E3" s="249"/>
      <c r="F3" s="249"/>
      <c r="G3" s="249"/>
      <c r="H3" s="249"/>
    </row>
    <row r="4" spans="2:7" ht="15">
      <c r="B4" s="2"/>
      <c r="C4" s="249"/>
      <c r="D4" s="249"/>
      <c r="E4" s="249"/>
      <c r="F4" s="249"/>
      <c r="G4" s="249"/>
    </row>
    <row r="5" spans="2:3" ht="15">
      <c r="B5" s="2"/>
      <c r="C5" t="s">
        <v>219</v>
      </c>
    </row>
    <row r="6" spans="2:5" ht="15">
      <c r="B6" s="2"/>
      <c r="C6" t="s">
        <v>220</v>
      </c>
      <c r="E6">
        <v>20831213818</v>
      </c>
    </row>
    <row r="7" spans="2:8" ht="15">
      <c r="B7" s="242" t="s">
        <v>221</v>
      </c>
      <c r="C7" s="242" t="s">
        <v>72</v>
      </c>
      <c r="D7" s="244" t="s">
        <v>222</v>
      </c>
      <c r="E7" s="246" t="s">
        <v>223</v>
      </c>
      <c r="F7" s="246"/>
      <c r="G7" s="244" t="s">
        <v>224</v>
      </c>
      <c r="H7" s="244" t="s">
        <v>225</v>
      </c>
    </row>
    <row r="8" spans="2:8" ht="23.25">
      <c r="B8" s="243"/>
      <c r="C8" s="243"/>
      <c r="D8" s="245"/>
      <c r="E8" s="139" t="s">
        <v>226</v>
      </c>
      <c r="F8" s="139" t="s">
        <v>227</v>
      </c>
      <c r="G8" s="245"/>
      <c r="H8" s="245"/>
    </row>
    <row r="9" spans="2:8" ht="15">
      <c r="B9" s="114">
        <v>1</v>
      </c>
      <c r="C9" s="61" t="s">
        <v>69</v>
      </c>
      <c r="D9" s="59">
        <f>RESULTADOS!G12*0.4</f>
        <v>21.184</v>
      </c>
      <c r="E9" s="145" t="s">
        <v>229</v>
      </c>
      <c r="F9" s="145" t="s">
        <v>229</v>
      </c>
      <c r="G9" s="148">
        <f>D9</f>
        <v>21.184</v>
      </c>
      <c r="H9" s="140" t="s">
        <v>231</v>
      </c>
    </row>
    <row r="10" spans="2:8" ht="15">
      <c r="B10" s="114">
        <v>2</v>
      </c>
      <c r="C10" s="61" t="s">
        <v>63</v>
      </c>
      <c r="D10" s="59">
        <f>RESULTADOS!G13*0.4</f>
        <v>23.76</v>
      </c>
      <c r="E10" s="145">
        <f>62*0.4</f>
        <v>24.8</v>
      </c>
      <c r="F10" s="146">
        <v>0</v>
      </c>
      <c r="G10" s="148">
        <f>SUM(D10:F10)</f>
        <v>48.56</v>
      </c>
      <c r="H10" s="140" t="s">
        <v>232</v>
      </c>
    </row>
    <row r="11" spans="2:8" ht="15">
      <c r="B11" s="114">
        <v>3</v>
      </c>
      <c r="C11" s="61" t="s">
        <v>61</v>
      </c>
      <c r="D11" s="59">
        <f>RESULTADOS!G14*0.4</f>
        <v>15.272</v>
      </c>
      <c r="E11" s="145" t="s">
        <v>230</v>
      </c>
      <c r="F11" s="146">
        <v>0</v>
      </c>
      <c r="G11" s="148">
        <f aca="true" t="shared" si="0" ref="G11:G15">SUM(D11:F11)</f>
        <v>15.272</v>
      </c>
      <c r="H11" s="140" t="s">
        <v>232</v>
      </c>
    </row>
    <row r="12" spans="2:8" ht="15">
      <c r="B12" s="114">
        <v>4</v>
      </c>
      <c r="C12" s="61" t="s">
        <v>62</v>
      </c>
      <c r="D12" s="59">
        <f>RESULTADOS!G15*0.4</f>
        <v>21.200000000000003</v>
      </c>
      <c r="E12" s="145">
        <f>80*0.4</f>
        <v>32</v>
      </c>
      <c r="F12" s="145">
        <f>86.5*0.2</f>
        <v>17.3</v>
      </c>
      <c r="G12" s="148">
        <f t="shared" si="0"/>
        <v>70.5</v>
      </c>
      <c r="H12" s="140"/>
    </row>
    <row r="13" spans="2:8" ht="14.25" customHeight="1">
      <c r="B13" s="114">
        <v>5</v>
      </c>
      <c r="C13" s="61" t="s">
        <v>59</v>
      </c>
      <c r="D13" s="59">
        <f>RESULTADOS!G16*0.4</f>
        <v>27.384000000000004</v>
      </c>
      <c r="E13" s="145">
        <f>46*0.4</f>
        <v>18.400000000000002</v>
      </c>
      <c r="F13" s="145">
        <f>48*0.2</f>
        <v>9.600000000000001</v>
      </c>
      <c r="G13" s="148">
        <f t="shared" si="0"/>
        <v>55.38400000000001</v>
      </c>
      <c r="H13" s="140"/>
    </row>
    <row r="14" spans="2:8" ht="15">
      <c r="B14" s="114">
        <v>6</v>
      </c>
      <c r="C14" s="61" t="s">
        <v>68</v>
      </c>
      <c r="D14" s="59">
        <f>RESULTADOS!G17*0.4</f>
        <v>18.12</v>
      </c>
      <c r="E14" s="147">
        <f>66*0.4</f>
        <v>26.400000000000002</v>
      </c>
      <c r="F14" s="147">
        <f>63*0.2</f>
        <v>12.600000000000001</v>
      </c>
      <c r="G14" s="148">
        <f t="shared" si="0"/>
        <v>57.120000000000005</v>
      </c>
      <c r="H14" s="140"/>
    </row>
    <row r="15" spans="2:8" ht="15">
      <c r="B15" s="114">
        <v>7</v>
      </c>
      <c r="C15" s="61" t="s">
        <v>70</v>
      </c>
      <c r="D15" s="59">
        <f>RESULTADOS!G18*0.4</f>
        <v>22.032</v>
      </c>
      <c r="E15" s="147">
        <f>82*0.4</f>
        <v>32.800000000000004</v>
      </c>
      <c r="F15" s="147">
        <f>93*0.2</f>
        <v>18.6</v>
      </c>
      <c r="G15" s="148">
        <f t="shared" si="0"/>
        <v>73.43200000000002</v>
      </c>
      <c r="H15" s="140"/>
    </row>
    <row r="16" spans="2:8" ht="15">
      <c r="B16" s="114">
        <v>8</v>
      </c>
      <c r="C16" s="61" t="s">
        <v>64</v>
      </c>
      <c r="D16" s="59">
        <f>RESULTADOS!G19</f>
        <v>39.68</v>
      </c>
      <c r="E16" s="114" t="s">
        <v>230</v>
      </c>
      <c r="F16" s="114" t="s">
        <v>230</v>
      </c>
      <c r="G16" s="148" t="s">
        <v>230</v>
      </c>
      <c r="H16" s="140"/>
    </row>
    <row r="17" spans="2:8" ht="15">
      <c r="B17" s="6"/>
      <c r="C17" s="153"/>
      <c r="D17" s="6"/>
      <c r="E17" s="6"/>
      <c r="F17" s="6"/>
      <c r="G17" s="6"/>
      <c r="H17" s="6"/>
    </row>
    <row r="18" ht="15">
      <c r="C18" s="149"/>
    </row>
    <row r="19" ht="15">
      <c r="C19" s="149"/>
    </row>
    <row r="20" ht="15">
      <c r="C20" s="149"/>
    </row>
    <row r="22" ht="15">
      <c r="C22" s="62" t="s">
        <v>89</v>
      </c>
    </row>
    <row r="23" spans="3:8" ht="15">
      <c r="C23" s="150" t="s">
        <v>228</v>
      </c>
      <c r="D23" s="151"/>
      <c r="E23" s="151"/>
      <c r="F23" s="3"/>
      <c r="H23" s="152"/>
    </row>
    <row r="24" spans="3:8" ht="15">
      <c r="C24" s="150" t="s">
        <v>90</v>
      </c>
      <c r="D24" s="247" t="s">
        <v>91</v>
      </c>
      <c r="E24" s="247"/>
      <c r="F24" s="3"/>
      <c r="G24" s="152" t="s">
        <v>92</v>
      </c>
      <c r="H24" s="152"/>
    </row>
  </sheetData>
  <mergeCells count="11">
    <mergeCell ref="D24:E24"/>
    <mergeCell ref="C1:H1"/>
    <mergeCell ref="C2:H2"/>
    <mergeCell ref="C3:H3"/>
    <mergeCell ref="C4:G4"/>
    <mergeCell ref="H7:H8"/>
    <mergeCell ref="B7:B8"/>
    <mergeCell ref="C7:C8"/>
    <mergeCell ref="D7:D8"/>
    <mergeCell ref="E7:F7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 topLeftCell="B28">
      <selection activeCell="G38" sqref="G38:G42"/>
    </sheetView>
  </sheetViews>
  <sheetFormatPr defaultColWidth="11.421875" defaultRowHeight="15"/>
  <cols>
    <col min="1" max="1" width="8.140625" style="0" customWidth="1"/>
    <col min="2" max="2" width="24.57421875" style="0" customWidth="1"/>
    <col min="3" max="3" width="27.28125" style="0" customWidth="1"/>
  </cols>
  <sheetData>
    <row r="1" spans="2:4" ht="15">
      <c r="B1" t="s">
        <v>0</v>
      </c>
      <c r="C1" s="1" t="s">
        <v>239</v>
      </c>
      <c r="D1" s="2"/>
    </row>
    <row r="2" spans="2:6" ht="15">
      <c r="B2" t="s">
        <v>66</v>
      </c>
      <c r="D2" s="43"/>
      <c r="E2" s="2" t="s">
        <v>67</v>
      </c>
      <c r="F2" s="42">
        <v>45334</v>
      </c>
    </row>
    <row r="3" spans="2:6" ht="15">
      <c r="B3" t="s">
        <v>234</v>
      </c>
      <c r="C3">
        <v>20831213812</v>
      </c>
      <c r="D3" s="2"/>
      <c r="E3" t="s">
        <v>236</v>
      </c>
      <c r="F3" s="42"/>
    </row>
    <row r="4" spans="2:6" ht="15">
      <c r="B4" t="s">
        <v>237</v>
      </c>
      <c r="C4">
        <v>45477352</v>
      </c>
      <c r="D4" s="2"/>
      <c r="E4" s="2"/>
      <c r="F4" s="42"/>
    </row>
    <row r="5" spans="2:4" ht="15">
      <c r="B5" s="3" t="s">
        <v>1</v>
      </c>
      <c r="D5" s="2"/>
    </row>
    <row r="6" ht="15">
      <c r="D6" s="2"/>
    </row>
    <row r="7" spans="1:7" ht="34.5">
      <c r="A7" s="4" t="s">
        <v>2</v>
      </c>
      <c r="B7" s="4" t="s">
        <v>3</v>
      </c>
      <c r="C7" s="4" t="s">
        <v>4</v>
      </c>
      <c r="D7" s="5" t="s">
        <v>5</v>
      </c>
      <c r="E7" s="5" t="s">
        <v>6</v>
      </c>
      <c r="F7" s="5" t="s">
        <v>5</v>
      </c>
      <c r="G7" s="5" t="s">
        <v>6</v>
      </c>
    </row>
    <row r="8" spans="1:7" ht="15">
      <c r="A8" s="143"/>
      <c r="B8" s="143"/>
      <c r="C8" s="265" t="s">
        <v>275</v>
      </c>
      <c r="D8" s="264">
        <v>7</v>
      </c>
      <c r="E8" s="5"/>
      <c r="F8" s="263">
        <f>D8</f>
        <v>7</v>
      </c>
      <c r="G8" s="262"/>
    </row>
    <row r="9" spans="1:7" ht="15">
      <c r="A9" s="168" t="s">
        <v>7</v>
      </c>
      <c r="B9" s="169" t="s">
        <v>8</v>
      </c>
      <c r="C9" s="27" t="s">
        <v>9</v>
      </c>
      <c r="D9" s="7">
        <v>7</v>
      </c>
      <c r="E9" s="160">
        <v>10</v>
      </c>
      <c r="F9" s="6"/>
      <c r="G9" s="165">
        <f>F8</f>
        <v>7</v>
      </c>
    </row>
    <row r="10" spans="1:7" ht="15">
      <c r="A10" s="168"/>
      <c r="B10" s="169"/>
      <c r="C10" s="27" t="s">
        <v>10</v>
      </c>
      <c r="D10" s="7">
        <v>6</v>
      </c>
      <c r="E10" s="160"/>
      <c r="F10" s="6"/>
      <c r="G10" s="166"/>
    </row>
    <row r="11" spans="1:7" ht="15">
      <c r="A11" s="168"/>
      <c r="B11" s="169"/>
      <c r="C11" s="27" t="s">
        <v>11</v>
      </c>
      <c r="D11" s="7">
        <v>5</v>
      </c>
      <c r="E11" s="160"/>
      <c r="F11" s="6"/>
      <c r="G11" s="166"/>
    </row>
    <row r="12" spans="1:7" ht="30.75" customHeight="1">
      <c r="A12" s="168"/>
      <c r="B12" s="169" t="s">
        <v>12</v>
      </c>
      <c r="C12" s="14" t="s">
        <v>49</v>
      </c>
      <c r="D12" s="7">
        <v>3</v>
      </c>
      <c r="E12" s="160"/>
      <c r="F12" s="6"/>
      <c r="G12" s="166"/>
    </row>
    <row r="13" spans="1:7" ht="27.75" customHeight="1">
      <c r="A13" s="168"/>
      <c r="B13" s="169"/>
      <c r="C13" s="14" t="s">
        <v>13</v>
      </c>
      <c r="D13" s="7">
        <v>2</v>
      </c>
      <c r="E13" s="160"/>
      <c r="F13" s="6"/>
      <c r="G13" s="166"/>
    </row>
    <row r="14" spans="1:7" ht="27" customHeight="1">
      <c r="A14" s="168"/>
      <c r="B14" s="169"/>
      <c r="C14" s="14" t="s">
        <v>14</v>
      </c>
      <c r="D14" s="7">
        <v>2</v>
      </c>
      <c r="E14" s="160"/>
      <c r="F14" s="6"/>
      <c r="G14" s="166"/>
    </row>
    <row r="15" spans="1:7" ht="27.75" customHeight="1">
      <c r="A15" s="168"/>
      <c r="B15" s="173"/>
      <c r="C15" s="23" t="s">
        <v>15</v>
      </c>
      <c r="D15" s="8">
        <v>1</v>
      </c>
      <c r="E15" s="160"/>
      <c r="F15" s="6">
        <v>1</v>
      </c>
      <c r="G15" s="167"/>
    </row>
    <row r="16" spans="1:16" ht="15">
      <c r="A16" s="168"/>
      <c r="B16" s="9" t="s">
        <v>16</v>
      </c>
      <c r="C16" s="10"/>
      <c r="D16" s="11"/>
      <c r="E16" s="160">
        <v>30</v>
      </c>
      <c r="F16" s="12"/>
      <c r="G16" s="160">
        <f>SUM(F17:F25)</f>
        <v>13.18</v>
      </c>
      <c r="J16" s="3" t="s">
        <v>248</v>
      </c>
      <c r="P16" s="3" t="s">
        <v>247</v>
      </c>
    </row>
    <row r="17" spans="1:18" ht="32.25" customHeight="1">
      <c r="A17" s="168"/>
      <c r="B17" s="174" t="s">
        <v>17</v>
      </c>
      <c r="C17" s="28" t="s">
        <v>241</v>
      </c>
      <c r="D17" s="7">
        <v>9</v>
      </c>
      <c r="E17" s="160"/>
      <c r="F17" s="13">
        <v>3</v>
      </c>
      <c r="G17" s="160"/>
      <c r="K17" t="s">
        <v>245</v>
      </c>
      <c r="N17" t="s">
        <v>246</v>
      </c>
      <c r="P17" t="s">
        <v>245</v>
      </c>
      <c r="R17" t="s">
        <v>249</v>
      </c>
    </row>
    <row r="18" spans="1:12" ht="40.5" customHeight="1">
      <c r="A18" s="168"/>
      <c r="B18" s="175"/>
      <c r="C18" s="28" t="s">
        <v>242</v>
      </c>
      <c r="D18" s="7">
        <v>4</v>
      </c>
      <c r="E18" s="160"/>
      <c r="F18" s="13">
        <v>4</v>
      </c>
      <c r="G18" s="160"/>
      <c r="J18" t="s">
        <v>243</v>
      </c>
      <c r="L18" t="s">
        <v>244</v>
      </c>
    </row>
    <row r="19" spans="1:18" ht="52.5" customHeight="1">
      <c r="A19" s="168"/>
      <c r="B19" s="14" t="s">
        <v>18</v>
      </c>
      <c r="C19" s="29" t="s">
        <v>19</v>
      </c>
      <c r="D19" s="7">
        <v>3</v>
      </c>
      <c r="E19" s="160"/>
      <c r="F19" s="13">
        <v>3</v>
      </c>
      <c r="G19" s="160"/>
      <c r="J19">
        <v>96</v>
      </c>
      <c r="P19">
        <v>210</v>
      </c>
      <c r="R19">
        <v>50</v>
      </c>
    </row>
    <row r="20" spans="1:18" ht="15">
      <c r="A20" s="168"/>
      <c r="B20" s="15" t="s">
        <v>20</v>
      </c>
      <c r="C20" s="10"/>
      <c r="D20" s="11"/>
      <c r="E20" s="160"/>
      <c r="F20" s="12"/>
      <c r="G20" s="160"/>
      <c r="R20">
        <v>48</v>
      </c>
    </row>
    <row r="21" spans="1:18" ht="39.75" customHeight="1">
      <c r="A21" s="168"/>
      <c r="B21" s="14" t="s">
        <v>21</v>
      </c>
      <c r="C21" s="28" t="s">
        <v>22</v>
      </c>
      <c r="D21" s="7">
        <v>5</v>
      </c>
      <c r="E21" s="160"/>
      <c r="F21" s="13">
        <v>2.18</v>
      </c>
      <c r="G21" s="160"/>
      <c r="R21">
        <v>48</v>
      </c>
    </row>
    <row r="22" spans="1:7" ht="56.25" customHeight="1">
      <c r="A22" s="168"/>
      <c r="B22" s="14" t="s">
        <v>18</v>
      </c>
      <c r="C22" s="30" t="s">
        <v>276</v>
      </c>
      <c r="D22" s="7">
        <v>3</v>
      </c>
      <c r="E22" s="160"/>
      <c r="F22" s="13">
        <v>0</v>
      </c>
      <c r="G22" s="160"/>
    </row>
    <row r="23" spans="1:16" ht="43.5" customHeight="1">
      <c r="A23" s="168"/>
      <c r="B23" s="14" t="s">
        <v>23</v>
      </c>
      <c r="C23" s="31" t="s">
        <v>24</v>
      </c>
      <c r="D23" s="7">
        <v>2</v>
      </c>
      <c r="E23" s="160"/>
      <c r="F23" s="13">
        <v>1</v>
      </c>
      <c r="G23" s="160"/>
      <c r="P23">
        <f>P19/96</f>
        <v>2.1875</v>
      </c>
    </row>
    <row r="24" spans="1:10" ht="30" customHeight="1">
      <c r="A24" s="168"/>
      <c r="B24" s="14" t="s">
        <v>25</v>
      </c>
      <c r="C24" s="30" t="s">
        <v>26</v>
      </c>
      <c r="D24" s="7">
        <v>2</v>
      </c>
      <c r="E24" s="160"/>
      <c r="F24" s="13">
        <v>0</v>
      </c>
      <c r="G24" s="160"/>
      <c r="J24">
        <f>SUM(J19:J22)</f>
        <v>96</v>
      </c>
    </row>
    <row r="25" spans="1:10" ht="51.75" customHeight="1">
      <c r="A25" s="168"/>
      <c r="B25" s="14" t="s">
        <v>27</v>
      </c>
      <c r="C25" s="32" t="s">
        <v>28</v>
      </c>
      <c r="D25" s="7">
        <v>2</v>
      </c>
      <c r="E25" s="160"/>
      <c r="F25" s="13">
        <v>0</v>
      </c>
      <c r="G25" s="160"/>
      <c r="J25">
        <f>J24/96</f>
        <v>1</v>
      </c>
    </row>
    <row r="26" spans="1:7" ht="67.5" customHeight="1">
      <c r="A26" s="251" t="s">
        <v>29</v>
      </c>
      <c r="B26" s="159" t="s">
        <v>30</v>
      </c>
      <c r="C26" s="32" t="s">
        <v>250</v>
      </c>
      <c r="D26" s="141">
        <v>30</v>
      </c>
      <c r="E26" s="165">
        <v>50</v>
      </c>
      <c r="F26" s="6">
        <v>11.25</v>
      </c>
      <c r="G26" s="165">
        <f>SUM(F26:F29)</f>
        <v>14.25</v>
      </c>
    </row>
    <row r="27" spans="1:10" ht="66.75" customHeight="1">
      <c r="A27" s="252"/>
      <c r="B27" s="159"/>
      <c r="C27" s="14" t="s">
        <v>251</v>
      </c>
      <c r="D27" s="141">
        <v>10</v>
      </c>
      <c r="E27" s="166"/>
      <c r="F27" s="6">
        <v>1.67</v>
      </c>
      <c r="G27" s="166"/>
      <c r="J27" t="s">
        <v>271</v>
      </c>
    </row>
    <row r="28" spans="1:13" ht="71.25" customHeight="1">
      <c r="A28" s="252"/>
      <c r="B28" s="163" t="s">
        <v>31</v>
      </c>
      <c r="C28" s="14" t="s">
        <v>255</v>
      </c>
      <c r="D28" s="141">
        <v>10</v>
      </c>
      <c r="E28" s="166"/>
      <c r="F28" s="6">
        <v>0.33</v>
      </c>
      <c r="G28" s="166"/>
      <c r="J28" t="s">
        <v>272</v>
      </c>
      <c r="K28">
        <v>2019</v>
      </c>
      <c r="M28" t="s">
        <v>274</v>
      </c>
    </row>
    <row r="29" spans="1:10" ht="77.25">
      <c r="A29" s="253"/>
      <c r="B29" s="164"/>
      <c r="C29" s="14" t="s">
        <v>252</v>
      </c>
      <c r="D29" s="141">
        <v>10</v>
      </c>
      <c r="E29" s="167"/>
      <c r="F29" s="6">
        <v>1</v>
      </c>
      <c r="G29" s="167"/>
      <c r="J29" t="s">
        <v>273</v>
      </c>
    </row>
    <row r="30" spans="1:7" ht="15">
      <c r="A30" s="16"/>
      <c r="B30" s="17"/>
      <c r="C30" s="18"/>
      <c r="D30" s="19"/>
      <c r="E30" s="20"/>
      <c r="F30" s="21"/>
      <c r="G30" s="19"/>
    </row>
    <row r="31" spans="1:7" ht="15">
      <c r="A31" s="16"/>
      <c r="B31" s="17"/>
      <c r="C31" s="18"/>
      <c r="D31" s="19"/>
      <c r="E31" s="20"/>
      <c r="F31" s="21"/>
      <c r="G31" s="19"/>
    </row>
    <row r="32" spans="1:7" ht="15">
      <c r="A32" s="16"/>
      <c r="B32" s="17"/>
      <c r="C32" s="18"/>
      <c r="D32" s="19"/>
      <c r="E32" s="20"/>
      <c r="F32" s="21"/>
      <c r="G32" s="19"/>
    </row>
    <row r="33" spans="1:7" ht="15">
      <c r="A33" s="16"/>
      <c r="B33" s="17"/>
      <c r="C33" s="18"/>
      <c r="D33" s="19"/>
      <c r="E33" s="20"/>
      <c r="F33" s="21"/>
      <c r="G33" s="19"/>
    </row>
    <row r="34" spans="1:7" ht="15">
      <c r="A34" s="16"/>
      <c r="B34" s="17"/>
      <c r="C34" s="18"/>
      <c r="D34" s="19"/>
      <c r="E34" s="20"/>
      <c r="F34" s="21"/>
      <c r="G34" s="19"/>
    </row>
    <row r="35" ht="15">
      <c r="D35" s="2"/>
    </row>
    <row r="36" ht="15">
      <c r="D36" s="2"/>
    </row>
    <row r="37" spans="1:7" ht="34.5">
      <c r="A37" s="143" t="s">
        <v>2</v>
      </c>
      <c r="B37" s="143" t="s">
        <v>3</v>
      </c>
      <c r="C37" s="143" t="s">
        <v>4</v>
      </c>
      <c r="D37" s="5" t="s">
        <v>5</v>
      </c>
      <c r="E37" s="5" t="s">
        <v>6</v>
      </c>
      <c r="F37" s="5" t="s">
        <v>5</v>
      </c>
      <c r="G37" s="5" t="s">
        <v>6</v>
      </c>
    </row>
    <row r="38" spans="1:7" ht="56.25" customHeight="1">
      <c r="A38" s="161" t="s">
        <v>32</v>
      </c>
      <c r="B38" s="163" t="s">
        <v>33</v>
      </c>
      <c r="C38" s="14" t="s">
        <v>34</v>
      </c>
      <c r="D38" s="141">
        <v>2</v>
      </c>
      <c r="E38" s="165">
        <v>10</v>
      </c>
      <c r="F38" s="6">
        <v>1</v>
      </c>
      <c r="G38" s="165">
        <f>SUM(F38:F42)</f>
        <v>3.75</v>
      </c>
    </row>
    <row r="39" spans="1:7" ht="66.75" customHeight="1">
      <c r="A39" s="162"/>
      <c r="B39" s="164"/>
      <c r="C39" s="14" t="s">
        <v>35</v>
      </c>
      <c r="D39" s="141">
        <v>2</v>
      </c>
      <c r="E39" s="166"/>
      <c r="F39" s="6">
        <v>0</v>
      </c>
      <c r="G39" s="166"/>
    </row>
    <row r="40" spans="1:7" ht="40.5" customHeight="1">
      <c r="A40" s="162"/>
      <c r="B40" s="163" t="s">
        <v>36</v>
      </c>
      <c r="C40" s="14" t="s">
        <v>37</v>
      </c>
      <c r="D40" s="141">
        <v>2</v>
      </c>
      <c r="E40" s="166"/>
      <c r="F40" s="6">
        <v>2</v>
      </c>
      <c r="G40" s="166"/>
    </row>
    <row r="41" spans="1:7" ht="52.5" customHeight="1">
      <c r="A41" s="162"/>
      <c r="B41" s="164"/>
      <c r="C41" s="14" t="s">
        <v>38</v>
      </c>
      <c r="D41" s="141">
        <v>2</v>
      </c>
      <c r="E41" s="166"/>
      <c r="F41" s="6">
        <v>0.75</v>
      </c>
      <c r="G41" s="166"/>
    </row>
    <row r="42" spans="1:7" ht="75" customHeight="1">
      <c r="A42" s="162"/>
      <c r="B42" s="22" t="s">
        <v>39</v>
      </c>
      <c r="C42" s="26" t="s">
        <v>40</v>
      </c>
      <c r="D42" s="142">
        <v>2</v>
      </c>
      <c r="E42" s="166"/>
      <c r="F42" s="6">
        <v>0</v>
      </c>
      <c r="G42" s="167"/>
    </row>
    <row r="43" spans="1:7" ht="15">
      <c r="A43" s="154" t="s">
        <v>41</v>
      </c>
      <c r="B43" s="154"/>
      <c r="C43" s="154"/>
      <c r="D43" s="154"/>
      <c r="E43" s="6">
        <v>100</v>
      </c>
      <c r="F43" s="6"/>
      <c r="G43" s="6">
        <f>SUM(G9:G29,F38:F42)</f>
        <v>38.18</v>
      </c>
    </row>
    <row r="44" ht="15">
      <c r="D44" s="2"/>
    </row>
    <row r="45" spans="2:5" ht="15">
      <c r="B45" s="155" t="s">
        <v>42</v>
      </c>
      <c r="C45" s="156"/>
      <c r="D45" s="156"/>
      <c r="E45" s="156"/>
    </row>
    <row r="46" spans="2:4" ht="15">
      <c r="B46" s="25" t="s">
        <v>43</v>
      </c>
      <c r="D46" s="2"/>
    </row>
    <row r="47" spans="2:4" ht="15">
      <c r="B47" s="25" t="s">
        <v>44</v>
      </c>
      <c r="D47" s="2"/>
    </row>
    <row r="48" spans="2:5" ht="15">
      <c r="B48" s="155" t="s">
        <v>45</v>
      </c>
      <c r="C48" s="156"/>
      <c r="D48" s="156"/>
      <c r="E48" s="156"/>
    </row>
    <row r="49" spans="2:4" ht="15">
      <c r="B49" s="25" t="s">
        <v>46</v>
      </c>
      <c r="D49" s="2"/>
    </row>
    <row r="50" spans="2:5" ht="15">
      <c r="B50" s="157" t="s">
        <v>47</v>
      </c>
      <c r="C50" s="158"/>
      <c r="D50" s="158"/>
      <c r="E50" s="158"/>
    </row>
    <row r="51" spans="2:5" ht="15">
      <c r="B51" s="155" t="s">
        <v>48</v>
      </c>
      <c r="C51" s="156"/>
      <c r="D51" s="156"/>
      <c r="E51" s="156"/>
    </row>
    <row r="55" spans="2:6" ht="15">
      <c r="B55" s="260" t="s">
        <v>50</v>
      </c>
      <c r="C55" s="261" t="s">
        <v>234</v>
      </c>
      <c r="D55" s="261">
        <v>20831213812</v>
      </c>
      <c r="E55" s="261"/>
      <c r="F55" s="261" t="s">
        <v>264</v>
      </c>
    </row>
    <row r="56" spans="2:6" ht="15">
      <c r="B56" s="255" t="s">
        <v>51</v>
      </c>
      <c r="C56" s="256" t="s">
        <v>52</v>
      </c>
      <c r="D56" s="257" t="s">
        <v>53</v>
      </c>
      <c r="E56" s="258" t="s">
        <v>54</v>
      </c>
      <c r="F56" s="255" t="s">
        <v>55</v>
      </c>
    </row>
    <row r="57" spans="2:6" ht="25.5">
      <c r="B57" s="33" t="s">
        <v>56</v>
      </c>
      <c r="C57" s="34" t="s">
        <v>261</v>
      </c>
      <c r="D57" s="36">
        <v>3</v>
      </c>
      <c r="E57" s="37">
        <v>3</v>
      </c>
      <c r="F57" s="38" t="s">
        <v>57</v>
      </c>
    </row>
    <row r="58" spans="2:6" ht="38.25">
      <c r="B58" s="33" t="s">
        <v>56</v>
      </c>
      <c r="C58" s="34" t="s">
        <v>262</v>
      </c>
      <c r="D58" s="36">
        <v>6</v>
      </c>
      <c r="E58" s="38">
        <v>3</v>
      </c>
      <c r="F58" s="38" t="s">
        <v>57</v>
      </c>
    </row>
    <row r="59" spans="2:6" ht="25.5">
      <c r="B59" s="33" t="s">
        <v>56</v>
      </c>
      <c r="C59" s="39" t="s">
        <v>263</v>
      </c>
      <c r="D59" s="40">
        <v>6</v>
      </c>
      <c r="E59" s="41">
        <v>3</v>
      </c>
      <c r="F59" s="38" t="s">
        <v>58</v>
      </c>
    </row>
    <row r="60" spans="2:6" ht="25.5">
      <c r="B60" s="33" t="s">
        <v>56</v>
      </c>
      <c r="C60" s="34" t="s">
        <v>265</v>
      </c>
      <c r="D60" s="36">
        <v>3</v>
      </c>
      <c r="E60" s="37">
        <v>4</v>
      </c>
      <c r="F60" s="38" t="s">
        <v>60</v>
      </c>
    </row>
    <row r="61" spans="2:6" ht="15">
      <c r="B61" s="35"/>
      <c r="C61" s="35"/>
      <c r="D61" s="38">
        <f>SUM(D57:D60)</f>
        <v>18</v>
      </c>
      <c r="E61" s="35"/>
      <c r="F61" s="35"/>
    </row>
    <row r="64" spans="2:6" ht="15">
      <c r="B64" s="260" t="s">
        <v>50</v>
      </c>
      <c r="C64" s="261" t="s">
        <v>234</v>
      </c>
      <c r="D64" s="261">
        <v>20831213812</v>
      </c>
      <c r="E64" s="261"/>
      <c r="F64" s="261" t="s">
        <v>266</v>
      </c>
    </row>
    <row r="65" spans="2:6" ht="15">
      <c r="B65" s="255" t="s">
        <v>51</v>
      </c>
      <c r="C65" s="256" t="s">
        <v>52</v>
      </c>
      <c r="D65" s="257" t="s">
        <v>53</v>
      </c>
      <c r="E65" s="258" t="s">
        <v>54</v>
      </c>
      <c r="F65" s="255" t="s">
        <v>55</v>
      </c>
    </row>
    <row r="66" spans="2:6" ht="25.5">
      <c r="B66" s="33" t="s">
        <v>56</v>
      </c>
      <c r="C66" s="34" t="s">
        <v>267</v>
      </c>
      <c r="D66" s="36">
        <v>6</v>
      </c>
      <c r="E66" s="37">
        <v>3</v>
      </c>
      <c r="F66" s="38" t="s">
        <v>57</v>
      </c>
    </row>
    <row r="67" spans="2:6" ht="25.5">
      <c r="B67" s="33" t="s">
        <v>56</v>
      </c>
      <c r="C67" s="34" t="s">
        <v>268</v>
      </c>
      <c r="D67" s="36">
        <v>6</v>
      </c>
      <c r="E67" s="38">
        <v>3</v>
      </c>
      <c r="F67" s="38" t="s">
        <v>57</v>
      </c>
    </row>
    <row r="68" spans="2:6" ht="15">
      <c r="B68" s="33" t="s">
        <v>56</v>
      </c>
      <c r="C68" s="39" t="s">
        <v>269</v>
      </c>
      <c r="D68" s="40">
        <v>3</v>
      </c>
      <c r="E68" s="41">
        <v>3</v>
      </c>
      <c r="F68" s="38" t="s">
        <v>58</v>
      </c>
    </row>
    <row r="69" spans="2:6" ht="15">
      <c r="B69" s="33" t="s">
        <v>56</v>
      </c>
      <c r="C69" s="34" t="s">
        <v>270</v>
      </c>
      <c r="D69" s="36">
        <v>6</v>
      </c>
      <c r="E69" s="37">
        <v>4</v>
      </c>
      <c r="F69" s="38" t="s">
        <v>60</v>
      </c>
    </row>
    <row r="70" spans="2:6" ht="15">
      <c r="B70" s="35"/>
      <c r="C70" s="35"/>
      <c r="D70" s="38">
        <f>SUM(D66:D69)</f>
        <v>21</v>
      </c>
      <c r="E70" s="35"/>
      <c r="F70" s="35"/>
    </row>
  </sheetData>
  <mergeCells count="23">
    <mergeCell ref="A9:A25"/>
    <mergeCell ref="B9:B11"/>
    <mergeCell ref="E9:E15"/>
    <mergeCell ref="G9:G15"/>
    <mergeCell ref="B12:B15"/>
    <mergeCell ref="E16:E25"/>
    <mergeCell ref="G16:G25"/>
    <mergeCell ref="B17:B18"/>
    <mergeCell ref="B26:B27"/>
    <mergeCell ref="A38:A42"/>
    <mergeCell ref="B38:B39"/>
    <mergeCell ref="E38:E42"/>
    <mergeCell ref="G38:G42"/>
    <mergeCell ref="B40:B41"/>
    <mergeCell ref="A26:A29"/>
    <mergeCell ref="E26:E29"/>
    <mergeCell ref="G26:G29"/>
    <mergeCell ref="B28:B29"/>
    <mergeCell ref="A43:D43"/>
    <mergeCell ref="B45:E45"/>
    <mergeCell ref="B48:E48"/>
    <mergeCell ref="B50:E50"/>
    <mergeCell ref="B51:E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71"/>
  <sheetViews>
    <sheetView workbookViewId="0" topLeftCell="A1">
      <selection activeCell="A8" sqref="A8:E11"/>
    </sheetView>
  </sheetViews>
  <sheetFormatPr defaultColWidth="11.421875" defaultRowHeight="15"/>
  <cols>
    <col min="1" max="1" width="6.00390625" style="0" customWidth="1"/>
    <col min="2" max="2" width="30.140625" style="0" customWidth="1"/>
    <col min="3" max="3" width="31.57421875" style="0" customWidth="1"/>
    <col min="4" max="4" width="13.7109375" style="0" customWidth="1"/>
  </cols>
  <sheetData>
    <row r="8" spans="1:4" ht="15">
      <c r="A8" t="s">
        <v>65</v>
      </c>
      <c r="C8" s="1" t="s">
        <v>277</v>
      </c>
      <c r="D8" s="2"/>
    </row>
    <row r="9" spans="1:5" ht="15">
      <c r="A9" t="s">
        <v>234</v>
      </c>
      <c r="B9">
        <v>20831213812</v>
      </c>
      <c r="C9" s="2"/>
      <c r="D9" s="2" t="s">
        <v>67</v>
      </c>
      <c r="E9" s="42">
        <v>45334</v>
      </c>
    </row>
    <row r="10" spans="1:5" ht="15">
      <c r="A10" t="s">
        <v>237</v>
      </c>
      <c r="B10">
        <v>45803390</v>
      </c>
      <c r="C10" s="2"/>
      <c r="D10" s="2"/>
      <c r="E10" s="42"/>
    </row>
    <row r="11" spans="1:3" ht="15">
      <c r="A11" t="s">
        <v>66</v>
      </c>
      <c r="B11" t="s">
        <v>236</v>
      </c>
      <c r="C11" s="43"/>
    </row>
    <row r="12" spans="2:4" ht="15">
      <c r="B12" s="3" t="s">
        <v>1</v>
      </c>
      <c r="D12" s="2"/>
    </row>
    <row r="13" ht="15">
      <c r="D13" s="2"/>
    </row>
    <row r="14" spans="1:7" ht="34.5">
      <c r="A14" s="143" t="s">
        <v>2</v>
      </c>
      <c r="B14" s="143" t="s">
        <v>3</v>
      </c>
      <c r="C14" s="143" t="s">
        <v>4</v>
      </c>
      <c r="D14" s="5" t="s">
        <v>5</v>
      </c>
      <c r="E14" s="5" t="s">
        <v>6</v>
      </c>
      <c r="F14" s="5" t="s">
        <v>5</v>
      </c>
      <c r="G14" s="5" t="s">
        <v>6</v>
      </c>
    </row>
    <row r="15" spans="1:7" ht="15" customHeight="1">
      <c r="A15" s="143"/>
      <c r="B15" s="143"/>
      <c r="C15" s="265" t="s">
        <v>275</v>
      </c>
      <c r="D15" s="264">
        <v>7</v>
      </c>
      <c r="E15" s="5"/>
      <c r="F15" s="263"/>
      <c r="G15" s="262"/>
    </row>
    <row r="16" spans="1:7" ht="15">
      <c r="A16" s="168" t="s">
        <v>7</v>
      </c>
      <c r="B16" s="169" t="s">
        <v>8</v>
      </c>
      <c r="C16" s="27" t="s">
        <v>9</v>
      </c>
      <c r="D16" s="141">
        <v>7</v>
      </c>
      <c r="E16" s="160">
        <v>10</v>
      </c>
      <c r="F16" s="6">
        <v>7</v>
      </c>
      <c r="G16" s="165">
        <f>F16</f>
        <v>7</v>
      </c>
    </row>
    <row r="17" spans="1:7" ht="15">
      <c r="A17" s="168"/>
      <c r="B17" s="169"/>
      <c r="C17" s="27" t="s">
        <v>10</v>
      </c>
      <c r="D17" s="141">
        <v>6</v>
      </c>
      <c r="E17" s="160"/>
      <c r="F17" s="6"/>
      <c r="G17" s="166"/>
    </row>
    <row r="18" spans="1:7" ht="30.75" customHeight="1">
      <c r="A18" s="168"/>
      <c r="B18" s="169"/>
      <c r="C18" s="27" t="s">
        <v>11</v>
      </c>
      <c r="D18" s="141">
        <v>5</v>
      </c>
      <c r="E18" s="160"/>
      <c r="F18" s="6"/>
      <c r="G18" s="166"/>
    </row>
    <row r="19" spans="1:7" ht="15" customHeight="1">
      <c r="A19" s="168"/>
      <c r="B19" s="169" t="s">
        <v>12</v>
      </c>
      <c r="C19" s="14" t="s">
        <v>49</v>
      </c>
      <c r="D19" s="141">
        <v>3</v>
      </c>
      <c r="E19" s="160"/>
      <c r="F19" s="6"/>
      <c r="G19" s="166"/>
    </row>
    <row r="20" spans="1:7" ht="28.5" customHeight="1">
      <c r="A20" s="168"/>
      <c r="B20" s="169"/>
      <c r="C20" s="14" t="s">
        <v>13</v>
      </c>
      <c r="D20" s="141">
        <v>2</v>
      </c>
      <c r="E20" s="160"/>
      <c r="F20" s="6"/>
      <c r="G20" s="166"/>
    </row>
    <row r="21" spans="1:7" ht="14.25" customHeight="1">
      <c r="A21" s="168"/>
      <c r="B21" s="169"/>
      <c r="C21" s="14" t="s">
        <v>14</v>
      </c>
      <c r="D21" s="141">
        <v>2</v>
      </c>
      <c r="E21" s="160"/>
      <c r="F21" s="6"/>
      <c r="G21" s="166"/>
    </row>
    <row r="22" spans="1:7" ht="15">
      <c r="A22" s="168"/>
      <c r="B22" s="173"/>
      <c r="C22" s="23" t="s">
        <v>15</v>
      </c>
      <c r="D22" s="8">
        <v>1</v>
      </c>
      <c r="E22" s="160"/>
      <c r="F22" s="6">
        <v>1</v>
      </c>
      <c r="G22" s="167"/>
    </row>
    <row r="23" spans="1:7" ht="15.75" customHeight="1">
      <c r="A23" s="168"/>
      <c r="B23" s="9" t="s">
        <v>16</v>
      </c>
      <c r="C23" s="10"/>
      <c r="D23" s="11"/>
      <c r="E23" s="160">
        <v>30</v>
      </c>
      <c r="F23" s="12"/>
      <c r="G23" s="160">
        <f>SUM(F24:F32)</f>
        <v>13</v>
      </c>
    </row>
    <row r="24" spans="1:7" ht="32.25" customHeight="1">
      <c r="A24" s="168"/>
      <c r="B24" s="174" t="s">
        <v>17</v>
      </c>
      <c r="C24" s="28" t="s">
        <v>241</v>
      </c>
      <c r="D24" s="141">
        <v>9</v>
      </c>
      <c r="E24" s="160"/>
      <c r="F24" s="13">
        <v>9</v>
      </c>
      <c r="G24" s="160"/>
    </row>
    <row r="25" spans="1:10" ht="39" customHeight="1">
      <c r="A25" s="168"/>
      <c r="B25" s="175"/>
      <c r="C25" s="28" t="s">
        <v>242</v>
      </c>
      <c r="D25" s="141">
        <v>4</v>
      </c>
      <c r="E25" s="160"/>
      <c r="F25" s="13">
        <v>4</v>
      </c>
      <c r="G25" s="160"/>
      <c r="I25">
        <f>106/16</f>
        <v>6.625</v>
      </c>
      <c r="J25">
        <f>0.5*I25</f>
        <v>3.3125</v>
      </c>
    </row>
    <row r="26" spans="1:7" ht="39">
      <c r="A26" s="168"/>
      <c r="B26" s="14" t="s">
        <v>18</v>
      </c>
      <c r="C26" s="29" t="s">
        <v>19</v>
      </c>
      <c r="D26" s="141">
        <v>3</v>
      </c>
      <c r="E26" s="160"/>
      <c r="F26" s="13">
        <v>0</v>
      </c>
      <c r="G26" s="160"/>
    </row>
    <row r="27" spans="1:7" ht="21" customHeight="1">
      <c r="A27" s="168"/>
      <c r="B27" s="15" t="s">
        <v>20</v>
      </c>
      <c r="C27" s="10"/>
      <c r="D27" s="11"/>
      <c r="E27" s="160"/>
      <c r="F27" s="12"/>
      <c r="G27" s="160"/>
    </row>
    <row r="28" spans="1:10" ht="48" customHeight="1">
      <c r="A28" s="168"/>
      <c r="B28" s="14" t="s">
        <v>21</v>
      </c>
      <c r="C28" s="28" t="s">
        <v>22</v>
      </c>
      <c r="D28" s="141">
        <v>5</v>
      </c>
      <c r="E28" s="160"/>
      <c r="F28" s="13">
        <v>0</v>
      </c>
      <c r="G28" s="160"/>
      <c r="I28">
        <f>76/16</f>
        <v>4.75</v>
      </c>
      <c r="J28">
        <f>I28*0.5</f>
        <v>2.375</v>
      </c>
    </row>
    <row r="29" spans="1:7" ht="44.25" customHeight="1">
      <c r="A29" s="168"/>
      <c r="B29" s="14" t="s">
        <v>18</v>
      </c>
      <c r="C29" s="30" t="s">
        <v>276</v>
      </c>
      <c r="D29" s="141">
        <v>3</v>
      </c>
      <c r="E29" s="160"/>
      <c r="F29" s="13">
        <v>0</v>
      </c>
      <c r="G29" s="160"/>
    </row>
    <row r="30" spans="1:7" ht="38.25" customHeight="1">
      <c r="A30" s="168"/>
      <c r="B30" s="14" t="s">
        <v>23</v>
      </c>
      <c r="C30" s="31" t="s">
        <v>24</v>
      </c>
      <c r="D30" s="141">
        <v>2</v>
      </c>
      <c r="E30" s="160"/>
      <c r="F30" s="13">
        <v>0</v>
      </c>
      <c r="G30" s="160"/>
    </row>
    <row r="31" spans="1:7" ht="28.5" customHeight="1">
      <c r="A31" s="168"/>
      <c r="B31" s="14" t="s">
        <v>25</v>
      </c>
      <c r="C31" s="30" t="s">
        <v>26</v>
      </c>
      <c r="D31" s="141">
        <v>2</v>
      </c>
      <c r="E31" s="160"/>
      <c r="F31" s="13">
        <v>0</v>
      </c>
      <c r="G31" s="160"/>
    </row>
    <row r="32" spans="1:7" ht="37.5" customHeight="1">
      <c r="A32" s="168"/>
      <c r="B32" s="14" t="s">
        <v>27</v>
      </c>
      <c r="C32" s="32" t="s">
        <v>28</v>
      </c>
      <c r="D32" s="141">
        <v>2</v>
      </c>
      <c r="E32" s="160"/>
      <c r="F32" s="13">
        <v>0</v>
      </c>
      <c r="G32" s="160"/>
    </row>
    <row r="33" spans="1:7" ht="49.5" customHeight="1">
      <c r="A33" s="251" t="s">
        <v>29</v>
      </c>
      <c r="B33" s="159" t="s">
        <v>30</v>
      </c>
      <c r="C33" s="32" t="s">
        <v>250</v>
      </c>
      <c r="D33" s="141">
        <v>30</v>
      </c>
      <c r="E33" s="165">
        <v>50</v>
      </c>
      <c r="F33" s="6">
        <v>30</v>
      </c>
      <c r="G33" s="165">
        <f>SUM(F33:F36)</f>
        <v>33</v>
      </c>
    </row>
    <row r="34" spans="1:7" ht="31.5" customHeight="1">
      <c r="A34" s="252"/>
      <c r="B34" s="159"/>
      <c r="C34" s="14" t="s">
        <v>251</v>
      </c>
      <c r="D34" s="141">
        <v>10</v>
      </c>
      <c r="E34" s="166"/>
      <c r="F34" s="6">
        <v>3</v>
      </c>
      <c r="G34" s="166"/>
    </row>
    <row r="35" spans="1:7" ht="39">
      <c r="A35" s="252"/>
      <c r="B35" s="163" t="s">
        <v>31</v>
      </c>
      <c r="C35" s="14" t="s">
        <v>255</v>
      </c>
      <c r="D35" s="141">
        <v>10</v>
      </c>
      <c r="E35" s="166"/>
      <c r="F35" s="6">
        <v>0</v>
      </c>
      <c r="G35" s="166"/>
    </row>
    <row r="36" spans="1:7" ht="64.5">
      <c r="A36" s="253"/>
      <c r="B36" s="164"/>
      <c r="C36" s="14" t="s">
        <v>252</v>
      </c>
      <c r="D36" s="141">
        <v>10</v>
      </c>
      <c r="E36" s="167"/>
      <c r="F36" s="6">
        <v>0</v>
      </c>
      <c r="G36" s="167"/>
    </row>
    <row r="37" spans="1:7" ht="43.5" customHeight="1">
      <c r="A37" s="16"/>
      <c r="B37" s="17"/>
      <c r="C37" s="18"/>
      <c r="D37" s="19"/>
      <c r="E37" s="20"/>
      <c r="F37" s="21"/>
      <c r="G37" s="19"/>
    </row>
    <row r="38" spans="1:7" ht="15" customHeight="1">
      <c r="A38" s="143" t="s">
        <v>2</v>
      </c>
      <c r="B38" s="143" t="s">
        <v>3</v>
      </c>
      <c r="C38" s="143" t="s">
        <v>4</v>
      </c>
      <c r="D38" s="5" t="s">
        <v>5</v>
      </c>
      <c r="E38" s="5" t="s">
        <v>6</v>
      </c>
      <c r="F38" s="5" t="s">
        <v>5</v>
      </c>
      <c r="G38" s="5" t="s">
        <v>6</v>
      </c>
    </row>
    <row r="39" spans="1:7" ht="39">
      <c r="A39" s="161" t="s">
        <v>32</v>
      </c>
      <c r="B39" s="163" t="s">
        <v>33</v>
      </c>
      <c r="C39" s="14" t="s">
        <v>34</v>
      </c>
      <c r="D39" s="141">
        <v>2</v>
      </c>
      <c r="E39" s="165">
        <v>10</v>
      </c>
      <c r="F39" s="6">
        <v>0</v>
      </c>
      <c r="G39" s="165">
        <f>SUM(F39:F43)</f>
        <v>0</v>
      </c>
    </row>
    <row r="40" spans="1:7" ht="51.75">
      <c r="A40" s="162"/>
      <c r="B40" s="164"/>
      <c r="C40" s="14" t="s">
        <v>35</v>
      </c>
      <c r="D40" s="141">
        <v>2</v>
      </c>
      <c r="E40" s="166"/>
      <c r="F40" s="6">
        <v>0</v>
      </c>
      <c r="G40" s="166"/>
    </row>
    <row r="41" spans="1:7" ht="15" customHeight="1">
      <c r="A41" s="162"/>
      <c r="B41" s="163" t="s">
        <v>36</v>
      </c>
      <c r="C41" s="14" t="s">
        <v>37</v>
      </c>
      <c r="D41" s="141">
        <v>2</v>
      </c>
      <c r="E41" s="166"/>
      <c r="F41" s="6">
        <v>0</v>
      </c>
      <c r="G41" s="166"/>
    </row>
    <row r="42" spans="1:7" ht="51.75">
      <c r="A42" s="162"/>
      <c r="B42" s="164"/>
      <c r="C42" s="14" t="s">
        <v>38</v>
      </c>
      <c r="D42" s="141">
        <v>2</v>
      </c>
      <c r="E42" s="166"/>
      <c r="F42" s="6">
        <v>0</v>
      </c>
      <c r="G42" s="166"/>
    </row>
    <row r="43" spans="1:7" ht="22.5" customHeight="1">
      <c r="A43" s="162"/>
      <c r="B43" s="22" t="s">
        <v>39</v>
      </c>
      <c r="C43" s="26" t="s">
        <v>40</v>
      </c>
      <c r="D43" s="142">
        <v>2</v>
      </c>
      <c r="E43" s="166"/>
      <c r="F43" s="6">
        <v>0</v>
      </c>
      <c r="G43" s="167"/>
    </row>
    <row r="44" spans="1:7" ht="15" customHeight="1">
      <c r="A44" s="154" t="s">
        <v>41</v>
      </c>
      <c r="B44" s="154"/>
      <c r="C44" s="154"/>
      <c r="D44" s="154"/>
      <c r="E44" s="6">
        <v>100</v>
      </c>
      <c r="F44" s="6"/>
      <c r="G44" s="6">
        <f>SUM(G16:G36,F39:F43)</f>
        <v>53</v>
      </c>
    </row>
    <row r="45" ht="15">
      <c r="D45" s="2"/>
    </row>
    <row r="46" spans="2:5" ht="15">
      <c r="B46" s="155" t="s">
        <v>42</v>
      </c>
      <c r="C46" s="156"/>
      <c r="D46" s="156"/>
      <c r="E46" s="156"/>
    </row>
    <row r="47" spans="2:4" ht="15">
      <c r="B47" s="25" t="s">
        <v>43</v>
      </c>
      <c r="D47" s="2"/>
    </row>
    <row r="48" spans="2:4" ht="15">
      <c r="B48" s="25" t="s">
        <v>44</v>
      </c>
      <c r="D48" s="2"/>
    </row>
    <row r="49" spans="2:5" ht="15">
      <c r="B49" s="155" t="s">
        <v>45</v>
      </c>
      <c r="C49" s="156"/>
      <c r="D49" s="156"/>
      <c r="E49" s="156"/>
    </row>
    <row r="50" spans="2:4" ht="15">
      <c r="B50" s="25" t="s">
        <v>46</v>
      </c>
      <c r="D50" s="2"/>
    </row>
    <row r="51" spans="2:5" ht="15">
      <c r="B51" s="157" t="s">
        <v>47</v>
      </c>
      <c r="C51" s="158"/>
      <c r="D51" s="158"/>
      <c r="E51" s="158"/>
    </row>
    <row r="52" spans="2:5" ht="15">
      <c r="B52" s="155" t="s">
        <v>48</v>
      </c>
      <c r="C52" s="156"/>
      <c r="D52" s="156"/>
      <c r="E52" s="156"/>
    </row>
    <row r="56" spans="2:6" ht="15">
      <c r="B56" s="260" t="s">
        <v>50</v>
      </c>
      <c r="C56" s="261" t="s">
        <v>234</v>
      </c>
      <c r="D56" s="261">
        <v>20831213812</v>
      </c>
      <c r="E56" s="261"/>
      <c r="F56" s="261" t="s">
        <v>264</v>
      </c>
    </row>
    <row r="57" spans="2:6" ht="15">
      <c r="B57" s="255" t="s">
        <v>51</v>
      </c>
      <c r="C57" s="256" t="s">
        <v>52</v>
      </c>
      <c r="D57" s="257" t="s">
        <v>53</v>
      </c>
      <c r="E57" s="258" t="s">
        <v>54</v>
      </c>
      <c r="F57" s="255" t="s">
        <v>55</v>
      </c>
    </row>
    <row r="58" spans="2:6" ht="15">
      <c r="B58" s="33" t="s">
        <v>56</v>
      </c>
      <c r="C58" s="34" t="s">
        <v>261</v>
      </c>
      <c r="D58" s="36">
        <v>3</v>
      </c>
      <c r="E58" s="37">
        <v>3</v>
      </c>
      <c r="F58" s="38" t="s">
        <v>57</v>
      </c>
    </row>
    <row r="59" spans="2:6" ht="25.5">
      <c r="B59" s="33" t="s">
        <v>56</v>
      </c>
      <c r="C59" s="34" t="s">
        <v>262</v>
      </c>
      <c r="D59" s="36">
        <v>6</v>
      </c>
      <c r="E59" s="38">
        <v>3</v>
      </c>
      <c r="F59" s="38" t="s">
        <v>57</v>
      </c>
    </row>
    <row r="60" spans="2:6" ht="15">
      <c r="B60" s="33" t="s">
        <v>56</v>
      </c>
      <c r="C60" s="39" t="s">
        <v>263</v>
      </c>
      <c r="D60" s="40">
        <v>6</v>
      </c>
      <c r="E60" s="41">
        <v>3</v>
      </c>
      <c r="F60" s="38" t="s">
        <v>58</v>
      </c>
    </row>
    <row r="61" spans="2:6" ht="25.5">
      <c r="B61" s="33" t="s">
        <v>56</v>
      </c>
      <c r="C61" s="34" t="s">
        <v>265</v>
      </c>
      <c r="D61" s="36">
        <v>3</v>
      </c>
      <c r="E61" s="37">
        <v>4</v>
      </c>
      <c r="F61" s="38" t="s">
        <v>60</v>
      </c>
    </row>
    <row r="62" spans="2:6" ht="15">
      <c r="B62" s="35"/>
      <c r="C62" s="35"/>
      <c r="D62" s="38">
        <f>SUM(D58:D61)</f>
        <v>18</v>
      </c>
      <c r="E62" s="35"/>
      <c r="F62" s="35"/>
    </row>
    <row r="65" spans="2:6" ht="15">
      <c r="B65" s="260" t="s">
        <v>50</v>
      </c>
      <c r="C65" s="261" t="s">
        <v>234</v>
      </c>
      <c r="D65" s="261">
        <v>20831213812</v>
      </c>
      <c r="E65" s="261"/>
      <c r="F65" s="261" t="s">
        <v>266</v>
      </c>
    </row>
    <row r="66" spans="2:6" ht="15">
      <c r="B66" s="255" t="s">
        <v>51</v>
      </c>
      <c r="C66" s="256" t="s">
        <v>52</v>
      </c>
      <c r="D66" s="257" t="s">
        <v>53</v>
      </c>
      <c r="E66" s="258" t="s">
        <v>54</v>
      </c>
      <c r="F66" s="255" t="s">
        <v>55</v>
      </c>
    </row>
    <row r="67" spans="2:6" ht="25.5">
      <c r="B67" s="33" t="s">
        <v>56</v>
      </c>
      <c r="C67" s="34" t="s">
        <v>267</v>
      </c>
      <c r="D67" s="36">
        <v>6</v>
      </c>
      <c r="E67" s="37">
        <v>3</v>
      </c>
      <c r="F67" s="38" t="s">
        <v>57</v>
      </c>
    </row>
    <row r="68" spans="2:6" ht="15">
      <c r="B68" s="33" t="s">
        <v>56</v>
      </c>
      <c r="C68" s="34" t="s">
        <v>268</v>
      </c>
      <c r="D68" s="36">
        <v>6</v>
      </c>
      <c r="E68" s="38">
        <v>3</v>
      </c>
      <c r="F68" s="38" t="s">
        <v>57</v>
      </c>
    </row>
    <row r="69" spans="2:6" ht="15">
      <c r="B69" s="33" t="s">
        <v>56</v>
      </c>
      <c r="C69" s="39" t="s">
        <v>269</v>
      </c>
      <c r="D69" s="40">
        <v>3</v>
      </c>
      <c r="E69" s="41">
        <v>3</v>
      </c>
      <c r="F69" s="38" t="s">
        <v>58</v>
      </c>
    </row>
    <row r="70" spans="2:6" ht="15">
      <c r="B70" s="33" t="s">
        <v>56</v>
      </c>
      <c r="C70" s="34" t="s">
        <v>270</v>
      </c>
      <c r="D70" s="36">
        <v>6</v>
      </c>
      <c r="E70" s="37">
        <v>4</v>
      </c>
      <c r="F70" s="38" t="s">
        <v>60</v>
      </c>
    </row>
    <row r="71" spans="2:6" ht="15">
      <c r="B71" s="35"/>
      <c r="C71" s="35"/>
      <c r="D71" s="38">
        <f>SUM(D67:D70)</f>
        <v>21</v>
      </c>
      <c r="E71" s="35"/>
      <c r="F71" s="35"/>
    </row>
  </sheetData>
  <mergeCells count="23">
    <mergeCell ref="B51:E51"/>
    <mergeCell ref="B52:E52"/>
    <mergeCell ref="G39:G43"/>
    <mergeCell ref="B41:B42"/>
    <mergeCell ref="A44:D44"/>
    <mergeCell ref="B46:E46"/>
    <mergeCell ref="B49:E49"/>
    <mergeCell ref="A16:A32"/>
    <mergeCell ref="B16:B18"/>
    <mergeCell ref="E16:E22"/>
    <mergeCell ref="G16:G22"/>
    <mergeCell ref="B19:B22"/>
    <mergeCell ref="E23:E32"/>
    <mergeCell ref="G23:G32"/>
    <mergeCell ref="B24:B25"/>
    <mergeCell ref="A33:A36"/>
    <mergeCell ref="B33:B34"/>
    <mergeCell ref="E33:E36"/>
    <mergeCell ref="G33:G36"/>
    <mergeCell ref="B35:B36"/>
    <mergeCell ref="A39:A43"/>
    <mergeCell ref="B39:B40"/>
    <mergeCell ref="E39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76"/>
  <sheetViews>
    <sheetView workbookViewId="0" topLeftCell="A39">
      <selection activeCell="G47" sqref="G47"/>
    </sheetView>
  </sheetViews>
  <sheetFormatPr defaultColWidth="11.421875" defaultRowHeight="15"/>
  <cols>
    <col min="1" max="1" width="7.421875" style="0" customWidth="1"/>
    <col min="2" max="2" width="24.00390625" style="0" customWidth="1"/>
    <col min="3" max="3" width="21.28125" style="0" customWidth="1"/>
    <col min="4" max="4" width="13.28125" style="0" customWidth="1"/>
  </cols>
  <sheetData>
    <row r="11" spans="1:4" ht="15">
      <c r="A11" t="s">
        <v>65</v>
      </c>
      <c r="C11" s="1" t="s">
        <v>278</v>
      </c>
      <c r="D11" s="2"/>
    </row>
    <row r="12" spans="1:5" ht="15">
      <c r="A12" t="s">
        <v>234</v>
      </c>
      <c r="B12">
        <v>20831213815</v>
      </c>
      <c r="C12" s="2"/>
      <c r="D12" s="2" t="s">
        <v>67</v>
      </c>
      <c r="E12" s="42">
        <v>45334</v>
      </c>
    </row>
    <row r="13" spans="1:5" ht="15">
      <c r="A13" t="s">
        <v>237</v>
      </c>
      <c r="B13">
        <v>45637642</v>
      </c>
      <c r="C13" s="2"/>
      <c r="D13" s="2"/>
      <c r="E13" s="42"/>
    </row>
    <row r="14" spans="1:3" ht="15">
      <c r="A14" t="s">
        <v>66</v>
      </c>
      <c r="B14" t="s">
        <v>236</v>
      </c>
      <c r="C14" s="43"/>
    </row>
    <row r="15" spans="2:4" ht="15" customHeight="1">
      <c r="B15" s="3" t="s">
        <v>1</v>
      </c>
      <c r="D15" s="2"/>
    </row>
    <row r="16" ht="15">
      <c r="D16" s="2"/>
    </row>
    <row r="17" spans="1:7" ht="34.5">
      <c r="A17" s="143" t="s">
        <v>2</v>
      </c>
      <c r="B17" s="143" t="s">
        <v>3</v>
      </c>
      <c r="C17" s="143" t="s">
        <v>4</v>
      </c>
      <c r="D17" s="5" t="s">
        <v>5</v>
      </c>
      <c r="E17" s="5" t="s">
        <v>6</v>
      </c>
      <c r="F17" s="5" t="s">
        <v>5</v>
      </c>
      <c r="G17" s="5" t="s">
        <v>6</v>
      </c>
    </row>
    <row r="18" spans="1:7" ht="27.75" customHeight="1">
      <c r="A18" s="143"/>
      <c r="B18" s="143"/>
      <c r="C18" s="265" t="s">
        <v>275</v>
      </c>
      <c r="D18" s="264">
        <v>7</v>
      </c>
      <c r="E18" s="5"/>
      <c r="F18" s="263"/>
      <c r="G18" s="262"/>
    </row>
    <row r="19" spans="1:7" ht="27" customHeight="1">
      <c r="A19" s="168" t="s">
        <v>7</v>
      </c>
      <c r="B19" s="169" t="s">
        <v>8</v>
      </c>
      <c r="C19" s="27" t="s">
        <v>9</v>
      </c>
      <c r="D19" s="141">
        <v>7</v>
      </c>
      <c r="E19" s="160">
        <v>10</v>
      </c>
      <c r="F19" s="6"/>
      <c r="G19" s="165">
        <f>SUM(F18:F25)</f>
        <v>6</v>
      </c>
    </row>
    <row r="20" spans="1:7" ht="40.5" customHeight="1">
      <c r="A20" s="168"/>
      <c r="B20" s="169"/>
      <c r="C20" s="27" t="s">
        <v>10</v>
      </c>
      <c r="D20" s="141">
        <v>6</v>
      </c>
      <c r="E20" s="160"/>
      <c r="F20" s="6">
        <f>D20</f>
        <v>6</v>
      </c>
      <c r="G20" s="166"/>
    </row>
    <row r="21" spans="1:7" ht="30.75" customHeight="1">
      <c r="A21" s="168"/>
      <c r="B21" s="169"/>
      <c r="C21" s="27" t="s">
        <v>11</v>
      </c>
      <c r="D21" s="141">
        <v>5</v>
      </c>
      <c r="E21" s="160"/>
      <c r="F21" s="6"/>
      <c r="G21" s="166"/>
    </row>
    <row r="22" spans="1:7" ht="26.25">
      <c r="A22" s="168"/>
      <c r="B22" s="169" t="s">
        <v>12</v>
      </c>
      <c r="C22" s="14" t="s">
        <v>49</v>
      </c>
      <c r="D22" s="141">
        <v>3</v>
      </c>
      <c r="E22" s="160"/>
      <c r="F22" s="6"/>
      <c r="G22" s="166"/>
    </row>
    <row r="23" spans="1:10" ht="34.5" customHeight="1">
      <c r="A23" s="168"/>
      <c r="B23" s="169"/>
      <c r="C23" s="14" t="s">
        <v>13</v>
      </c>
      <c r="D23" s="141">
        <v>2</v>
      </c>
      <c r="E23" s="160"/>
      <c r="F23" s="6"/>
      <c r="G23" s="166"/>
      <c r="I23">
        <f>221/16</f>
        <v>13.8125</v>
      </c>
      <c r="J23">
        <f>I23*0.5</f>
        <v>6.90625</v>
      </c>
    </row>
    <row r="24" spans="1:9" ht="57" customHeight="1">
      <c r="A24" s="168"/>
      <c r="B24" s="169"/>
      <c r="C24" s="14" t="s">
        <v>14</v>
      </c>
      <c r="D24" s="141">
        <v>2</v>
      </c>
      <c r="E24" s="160"/>
      <c r="F24" s="6"/>
      <c r="G24" s="166"/>
      <c r="I24">
        <f>284/96</f>
        <v>2.9583333333333335</v>
      </c>
    </row>
    <row r="25" spans="1:7" ht="58.5" customHeight="1">
      <c r="A25" s="168"/>
      <c r="B25" s="173"/>
      <c r="C25" s="23" t="s">
        <v>15</v>
      </c>
      <c r="D25" s="8">
        <v>1</v>
      </c>
      <c r="E25" s="160"/>
      <c r="F25" s="6"/>
      <c r="G25" s="167"/>
    </row>
    <row r="26" spans="1:7" ht="15">
      <c r="A26" s="168"/>
      <c r="B26" s="9" t="s">
        <v>16</v>
      </c>
      <c r="C26" s="10"/>
      <c r="D26" s="11"/>
      <c r="E26" s="160">
        <v>30</v>
      </c>
      <c r="F26" s="12"/>
      <c r="G26" s="160">
        <f>SUM(F27:F35)</f>
        <v>23.43</v>
      </c>
    </row>
    <row r="27" spans="1:7" ht="42" customHeight="1">
      <c r="A27" s="168"/>
      <c r="B27" s="174" t="s">
        <v>17</v>
      </c>
      <c r="C27" s="28" t="s">
        <v>241</v>
      </c>
      <c r="D27" s="141">
        <v>9</v>
      </c>
      <c r="E27" s="160"/>
      <c r="F27" s="13">
        <v>9</v>
      </c>
      <c r="G27" s="160"/>
    </row>
    <row r="28" spans="1:7" ht="54.75" customHeight="1">
      <c r="A28" s="168"/>
      <c r="B28" s="175"/>
      <c r="C28" s="28" t="s">
        <v>242</v>
      </c>
      <c r="D28" s="141">
        <v>4</v>
      </c>
      <c r="E28" s="160"/>
      <c r="F28" s="13">
        <v>4</v>
      </c>
      <c r="G28" s="160"/>
    </row>
    <row r="29" spans="1:7" ht="44.25" customHeight="1">
      <c r="A29" s="168"/>
      <c r="B29" s="14" t="s">
        <v>18</v>
      </c>
      <c r="C29" s="29" t="s">
        <v>19</v>
      </c>
      <c r="D29" s="141">
        <v>3</v>
      </c>
      <c r="E29" s="160"/>
      <c r="F29" s="13">
        <v>1.87</v>
      </c>
      <c r="G29" s="160"/>
    </row>
    <row r="30" spans="1:7" ht="30" customHeight="1">
      <c r="A30" s="168"/>
      <c r="B30" s="15" t="s">
        <v>20</v>
      </c>
      <c r="C30" s="10"/>
      <c r="D30" s="11"/>
      <c r="E30" s="160"/>
      <c r="F30" s="12"/>
      <c r="G30" s="160"/>
    </row>
    <row r="31" spans="1:7" ht="66" customHeight="1">
      <c r="A31" s="168"/>
      <c r="B31" s="14" t="s">
        <v>21</v>
      </c>
      <c r="C31" s="28" t="s">
        <v>22</v>
      </c>
      <c r="D31" s="141">
        <v>5</v>
      </c>
      <c r="E31" s="160"/>
      <c r="F31" s="13">
        <v>5</v>
      </c>
      <c r="G31" s="160"/>
    </row>
    <row r="32" spans="1:7" ht="40.5" customHeight="1">
      <c r="A32" s="168"/>
      <c r="B32" s="14" t="s">
        <v>18</v>
      </c>
      <c r="C32" s="30" t="s">
        <v>276</v>
      </c>
      <c r="D32" s="141">
        <v>3</v>
      </c>
      <c r="E32" s="160"/>
      <c r="F32" s="13">
        <v>1.56</v>
      </c>
      <c r="G32" s="160"/>
    </row>
    <row r="33" spans="1:7" ht="81" customHeight="1">
      <c r="A33" s="168"/>
      <c r="B33" s="14" t="s">
        <v>23</v>
      </c>
      <c r="C33" s="31" t="s">
        <v>24</v>
      </c>
      <c r="D33" s="141">
        <v>2</v>
      </c>
      <c r="E33" s="160"/>
      <c r="F33" s="13">
        <v>2</v>
      </c>
      <c r="G33" s="160"/>
    </row>
    <row r="34" spans="1:7" ht="43.5" customHeight="1">
      <c r="A34" s="168"/>
      <c r="B34" s="14" t="s">
        <v>25</v>
      </c>
      <c r="C34" s="30" t="s">
        <v>26</v>
      </c>
      <c r="D34" s="141">
        <v>2</v>
      </c>
      <c r="E34" s="160"/>
      <c r="F34" s="13">
        <v>0</v>
      </c>
      <c r="G34" s="160"/>
    </row>
    <row r="35" spans="1:7" ht="60.75">
      <c r="A35" s="168"/>
      <c r="B35" s="14" t="s">
        <v>27</v>
      </c>
      <c r="C35" s="32" t="s">
        <v>28</v>
      </c>
      <c r="D35" s="141">
        <v>2</v>
      </c>
      <c r="E35" s="160"/>
      <c r="F35" s="13">
        <v>0</v>
      </c>
      <c r="G35" s="160"/>
    </row>
    <row r="36" spans="1:7" ht="60.75">
      <c r="A36" s="251" t="s">
        <v>29</v>
      </c>
      <c r="B36" s="159" t="s">
        <v>30</v>
      </c>
      <c r="C36" s="32" t="s">
        <v>250</v>
      </c>
      <c r="D36" s="141">
        <v>30</v>
      </c>
      <c r="E36" s="165">
        <v>50</v>
      </c>
      <c r="F36" s="6">
        <v>27.5</v>
      </c>
      <c r="G36" s="165">
        <f>SUM(F36:F39)</f>
        <v>36.03</v>
      </c>
    </row>
    <row r="37" spans="1:7" ht="64.5">
      <c r="A37" s="252"/>
      <c r="B37" s="159"/>
      <c r="C37" s="14" t="s">
        <v>251</v>
      </c>
      <c r="D37" s="141">
        <v>10</v>
      </c>
      <c r="E37" s="166"/>
      <c r="F37" s="6">
        <v>7.2</v>
      </c>
      <c r="G37" s="166"/>
    </row>
    <row r="38" spans="1:7" ht="51.75">
      <c r="A38" s="252"/>
      <c r="B38" s="163" t="s">
        <v>31</v>
      </c>
      <c r="C38" s="14" t="s">
        <v>255</v>
      </c>
      <c r="D38" s="141">
        <v>10</v>
      </c>
      <c r="E38" s="166"/>
      <c r="F38" s="6">
        <v>0.33</v>
      </c>
      <c r="G38" s="166"/>
    </row>
    <row r="39" spans="1:7" ht="90">
      <c r="A39" s="253"/>
      <c r="B39" s="164"/>
      <c r="C39" s="14" t="s">
        <v>252</v>
      </c>
      <c r="D39" s="141">
        <v>10</v>
      </c>
      <c r="E39" s="167"/>
      <c r="F39" s="6">
        <v>1</v>
      </c>
      <c r="G39" s="167"/>
    </row>
    <row r="40" spans="1:7" ht="15">
      <c r="A40" s="16"/>
      <c r="B40" s="17"/>
      <c r="C40" s="18"/>
      <c r="D40" s="19"/>
      <c r="E40" s="20"/>
      <c r="F40" s="21"/>
      <c r="G40" s="19"/>
    </row>
    <row r="41" spans="1:7" ht="34.5">
      <c r="A41" s="143" t="s">
        <v>2</v>
      </c>
      <c r="B41" s="143" t="s">
        <v>3</v>
      </c>
      <c r="C41" s="143" t="s">
        <v>4</v>
      </c>
      <c r="D41" s="5" t="s">
        <v>5</v>
      </c>
      <c r="E41" s="5" t="s">
        <v>6</v>
      </c>
      <c r="F41" s="5" t="s">
        <v>5</v>
      </c>
      <c r="G41" s="5" t="s">
        <v>6</v>
      </c>
    </row>
    <row r="42" spans="1:7" ht="64.5">
      <c r="A42" s="161" t="s">
        <v>32</v>
      </c>
      <c r="B42" s="163" t="s">
        <v>33</v>
      </c>
      <c r="C42" s="14" t="s">
        <v>34</v>
      </c>
      <c r="D42" s="141">
        <v>2</v>
      </c>
      <c r="E42" s="165">
        <v>10</v>
      </c>
      <c r="F42" s="6">
        <v>2</v>
      </c>
      <c r="G42" s="165">
        <f>SUM(F42:F46)</f>
        <v>3</v>
      </c>
    </row>
    <row r="43" spans="1:7" ht="77.25">
      <c r="A43" s="162"/>
      <c r="B43" s="164"/>
      <c r="C43" s="14" t="s">
        <v>35</v>
      </c>
      <c r="D43" s="141">
        <v>2</v>
      </c>
      <c r="E43" s="166"/>
      <c r="F43" s="6">
        <v>0</v>
      </c>
      <c r="G43" s="166"/>
    </row>
    <row r="44" spans="1:7" ht="56.25" customHeight="1">
      <c r="A44" s="162"/>
      <c r="B44" s="163" t="s">
        <v>36</v>
      </c>
      <c r="C44" s="14" t="s">
        <v>37</v>
      </c>
      <c r="D44" s="141">
        <v>2</v>
      </c>
      <c r="E44" s="166"/>
      <c r="F44" s="6">
        <v>1</v>
      </c>
      <c r="G44" s="166"/>
    </row>
    <row r="45" spans="1:7" ht="78" customHeight="1">
      <c r="A45" s="162"/>
      <c r="B45" s="164"/>
      <c r="C45" s="14" t="s">
        <v>38</v>
      </c>
      <c r="D45" s="141">
        <v>2</v>
      </c>
      <c r="E45" s="166"/>
      <c r="F45" s="6">
        <v>0</v>
      </c>
      <c r="G45" s="166"/>
    </row>
    <row r="46" spans="1:7" ht="54.75" customHeight="1">
      <c r="A46" s="162"/>
      <c r="B46" s="22" t="s">
        <v>39</v>
      </c>
      <c r="C46" s="26" t="s">
        <v>40</v>
      </c>
      <c r="D46" s="142">
        <v>2</v>
      </c>
      <c r="E46" s="166"/>
      <c r="F46" s="6">
        <v>0</v>
      </c>
      <c r="G46" s="167"/>
    </row>
    <row r="47" spans="1:7" ht="72.75" customHeight="1">
      <c r="A47" s="154" t="s">
        <v>41</v>
      </c>
      <c r="B47" s="154"/>
      <c r="C47" s="154"/>
      <c r="D47" s="154"/>
      <c r="E47" s="6">
        <v>100</v>
      </c>
      <c r="F47" s="6"/>
      <c r="G47" s="6">
        <f>SUM(G19:G39,F42:F46)</f>
        <v>68.46000000000001</v>
      </c>
    </row>
    <row r="48" ht="80.25" customHeight="1">
      <c r="D48" s="2"/>
    </row>
    <row r="49" spans="2:5" ht="15">
      <c r="B49" s="155" t="s">
        <v>42</v>
      </c>
      <c r="C49" s="156"/>
      <c r="D49" s="156"/>
      <c r="E49" s="156"/>
    </row>
    <row r="50" spans="2:4" ht="15">
      <c r="B50" s="25" t="s">
        <v>43</v>
      </c>
      <c r="D50" s="2"/>
    </row>
    <row r="51" spans="2:4" ht="15" customHeight="1">
      <c r="B51" s="25" t="s">
        <v>44</v>
      </c>
      <c r="D51" s="2"/>
    </row>
    <row r="52" spans="2:5" ht="15">
      <c r="B52" s="155" t="s">
        <v>45</v>
      </c>
      <c r="C52" s="156"/>
      <c r="D52" s="156"/>
      <c r="E52" s="156"/>
    </row>
    <row r="53" spans="2:4" ht="15">
      <c r="B53" s="25" t="s">
        <v>46</v>
      </c>
      <c r="D53" s="2"/>
    </row>
    <row r="54" spans="2:5" ht="15" customHeight="1">
      <c r="B54" s="157" t="s">
        <v>47</v>
      </c>
      <c r="C54" s="158"/>
      <c r="D54" s="158"/>
      <c r="E54" s="158"/>
    </row>
    <row r="55" spans="2:5" ht="15">
      <c r="B55" s="155" t="s">
        <v>48</v>
      </c>
      <c r="C55" s="156"/>
      <c r="D55" s="156"/>
      <c r="E55" s="156"/>
    </row>
    <row r="56" ht="15" customHeight="1"/>
    <row r="57" ht="15" customHeight="1"/>
    <row r="59" spans="2:6" ht="15">
      <c r="B59" s="260" t="s">
        <v>50</v>
      </c>
      <c r="C59" s="261" t="s">
        <v>234</v>
      </c>
      <c r="D59" s="261">
        <v>20831213815</v>
      </c>
      <c r="E59" s="261"/>
      <c r="F59" s="261" t="s">
        <v>264</v>
      </c>
    </row>
    <row r="60" spans="2:6" ht="15">
      <c r="B60" s="255" t="s">
        <v>51</v>
      </c>
      <c r="C60" s="256" t="s">
        <v>52</v>
      </c>
      <c r="D60" s="257" t="s">
        <v>53</v>
      </c>
      <c r="E60" s="258" t="s">
        <v>54</v>
      </c>
      <c r="F60" s="255" t="s">
        <v>55</v>
      </c>
    </row>
    <row r="61" spans="2:6" ht="15">
      <c r="B61" s="33" t="s">
        <v>56</v>
      </c>
      <c r="C61" s="34" t="s">
        <v>279</v>
      </c>
      <c r="D61" s="36">
        <v>3</v>
      </c>
      <c r="E61" s="37">
        <v>3</v>
      </c>
      <c r="F61" s="38" t="s">
        <v>57</v>
      </c>
    </row>
    <row r="62" spans="2:6" ht="25.5">
      <c r="B62" s="33" t="s">
        <v>56</v>
      </c>
      <c r="C62" s="34" t="s">
        <v>280</v>
      </c>
      <c r="D62" s="36">
        <v>5</v>
      </c>
      <c r="E62" s="38">
        <v>3</v>
      </c>
      <c r="F62" s="38" t="s">
        <v>57</v>
      </c>
    </row>
    <row r="63" spans="2:6" ht="15">
      <c r="B63" s="33" t="s">
        <v>56</v>
      </c>
      <c r="C63" s="39" t="s">
        <v>281</v>
      </c>
      <c r="D63" s="40">
        <v>4</v>
      </c>
      <c r="E63" s="41">
        <v>3</v>
      </c>
      <c r="F63" s="38" t="s">
        <v>58</v>
      </c>
    </row>
    <row r="64" spans="2:6" ht="15">
      <c r="B64" s="33" t="s">
        <v>284</v>
      </c>
      <c r="C64" s="34" t="s">
        <v>282</v>
      </c>
      <c r="D64" s="36">
        <v>3</v>
      </c>
      <c r="E64" s="37">
        <v>4</v>
      </c>
      <c r="F64" s="38" t="s">
        <v>58</v>
      </c>
    </row>
    <row r="65" spans="2:6" ht="25.5">
      <c r="B65" s="33" t="s">
        <v>56</v>
      </c>
      <c r="C65" s="34" t="s">
        <v>283</v>
      </c>
      <c r="D65" s="36">
        <v>3</v>
      </c>
      <c r="E65" s="37">
        <v>4</v>
      </c>
      <c r="F65" s="38" t="s">
        <v>60</v>
      </c>
    </row>
    <row r="66" spans="2:6" ht="15">
      <c r="B66" s="35"/>
      <c r="C66" s="35"/>
      <c r="D66" s="38">
        <f>SUM(D61:D65)</f>
        <v>18</v>
      </c>
      <c r="E66" s="35"/>
      <c r="F66" s="35"/>
    </row>
    <row r="69" spans="2:6" ht="15">
      <c r="B69" s="260" t="s">
        <v>50</v>
      </c>
      <c r="C69" s="261" t="s">
        <v>234</v>
      </c>
      <c r="D69" s="261">
        <v>20831213815</v>
      </c>
      <c r="E69" s="261"/>
      <c r="F69" s="261" t="s">
        <v>266</v>
      </c>
    </row>
    <row r="70" spans="2:6" ht="15">
      <c r="B70" s="255" t="s">
        <v>51</v>
      </c>
      <c r="C70" s="256" t="s">
        <v>52</v>
      </c>
      <c r="D70" s="257" t="s">
        <v>53</v>
      </c>
      <c r="E70" s="258" t="s">
        <v>54</v>
      </c>
      <c r="F70" s="255" t="s">
        <v>55</v>
      </c>
    </row>
    <row r="71" spans="2:6" ht="38.25">
      <c r="B71" s="33" t="s">
        <v>56</v>
      </c>
      <c r="C71" s="34" t="s">
        <v>285</v>
      </c>
      <c r="D71" s="36">
        <v>6</v>
      </c>
      <c r="E71" s="37">
        <v>3</v>
      </c>
      <c r="F71" s="38" t="s">
        <v>57</v>
      </c>
    </row>
    <row r="72" spans="2:6" ht="38.25">
      <c r="B72" s="33" t="s">
        <v>56</v>
      </c>
      <c r="C72" s="34" t="s">
        <v>286</v>
      </c>
      <c r="D72" s="36">
        <v>5</v>
      </c>
      <c r="E72" s="38">
        <v>3</v>
      </c>
      <c r="F72" s="38" t="s">
        <v>57</v>
      </c>
    </row>
    <row r="73" spans="2:6" ht="25.5">
      <c r="B73" s="33" t="s">
        <v>56</v>
      </c>
      <c r="C73" s="39" t="s">
        <v>287</v>
      </c>
      <c r="D73" s="40">
        <v>3</v>
      </c>
      <c r="E73" s="41">
        <v>3</v>
      </c>
      <c r="F73" s="38" t="s">
        <v>58</v>
      </c>
    </row>
    <row r="74" spans="2:6" ht="25.5">
      <c r="B74" s="33" t="s">
        <v>56</v>
      </c>
      <c r="C74" s="39" t="s">
        <v>288</v>
      </c>
      <c r="D74" s="36">
        <v>3</v>
      </c>
      <c r="E74" s="37">
        <v>4</v>
      </c>
      <c r="F74" s="38" t="s">
        <v>60</v>
      </c>
    </row>
    <row r="75" spans="2:6" ht="38.25">
      <c r="B75" s="33" t="s">
        <v>56</v>
      </c>
      <c r="C75" s="39" t="s">
        <v>289</v>
      </c>
      <c r="D75" s="36">
        <v>3</v>
      </c>
      <c r="E75" s="37"/>
      <c r="F75" s="38"/>
    </row>
    <row r="76" spans="2:6" ht="15">
      <c r="B76" s="35"/>
      <c r="C76" s="35"/>
      <c r="D76" s="38">
        <f>SUM(D71:D75)</f>
        <v>20</v>
      </c>
      <c r="E76" s="35"/>
      <c r="F76" s="35"/>
    </row>
  </sheetData>
  <mergeCells count="23">
    <mergeCell ref="E42:E46"/>
    <mergeCell ref="G42:G46"/>
    <mergeCell ref="A47:D47"/>
    <mergeCell ref="B49:E49"/>
    <mergeCell ref="B52:E52"/>
    <mergeCell ref="A19:A35"/>
    <mergeCell ref="B19:B21"/>
    <mergeCell ref="E19:E25"/>
    <mergeCell ref="G19:G25"/>
    <mergeCell ref="B22:B25"/>
    <mergeCell ref="E26:E35"/>
    <mergeCell ref="G26:G35"/>
    <mergeCell ref="B27:B28"/>
    <mergeCell ref="B44:B45"/>
    <mergeCell ref="A36:A39"/>
    <mergeCell ref="B36:B37"/>
    <mergeCell ref="E36:E39"/>
    <mergeCell ref="G36:G39"/>
    <mergeCell ref="B38:B39"/>
    <mergeCell ref="A42:A46"/>
    <mergeCell ref="B42:B43"/>
    <mergeCell ref="B54:E54"/>
    <mergeCell ref="B55:E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75"/>
  <sheetViews>
    <sheetView workbookViewId="0" topLeftCell="A34">
      <selection activeCell="G46" sqref="G46"/>
    </sheetView>
  </sheetViews>
  <sheetFormatPr defaultColWidth="11.421875" defaultRowHeight="15"/>
  <cols>
    <col min="1" max="1" width="7.140625" style="0" customWidth="1"/>
    <col min="2" max="2" width="27.7109375" style="0" customWidth="1"/>
    <col min="3" max="3" width="35.8515625" style="0" customWidth="1"/>
    <col min="4" max="4" width="9.8515625" style="0" customWidth="1"/>
    <col min="5" max="5" width="13.00390625" style="0" customWidth="1"/>
    <col min="6" max="6" width="10.00390625" style="0" customWidth="1"/>
    <col min="7" max="7" width="9.7109375" style="0" customWidth="1"/>
  </cols>
  <sheetData>
    <row r="10" spans="1:4" ht="15">
      <c r="A10" t="s">
        <v>65</v>
      </c>
      <c r="C10" s="1" t="s">
        <v>291</v>
      </c>
      <c r="D10" s="2"/>
    </row>
    <row r="11" spans="1:5" ht="15">
      <c r="A11" t="s">
        <v>234</v>
      </c>
      <c r="B11">
        <v>20831213815</v>
      </c>
      <c r="C11" s="2"/>
      <c r="D11" s="2" t="s">
        <v>67</v>
      </c>
      <c r="E11" s="42">
        <v>45334</v>
      </c>
    </row>
    <row r="12" spans="1:5" ht="15">
      <c r="A12" t="s">
        <v>237</v>
      </c>
      <c r="B12">
        <v>73055191</v>
      </c>
      <c r="C12" s="2"/>
      <c r="D12" s="2"/>
      <c r="E12" s="42"/>
    </row>
    <row r="13" spans="1:3" ht="15">
      <c r="A13" t="s">
        <v>66</v>
      </c>
      <c r="B13" t="s">
        <v>236</v>
      </c>
      <c r="C13" s="43"/>
    </row>
    <row r="14" spans="2:4" ht="15">
      <c r="B14" s="3" t="s">
        <v>1</v>
      </c>
      <c r="D14" s="2"/>
    </row>
    <row r="15" ht="15">
      <c r="D15" s="2"/>
    </row>
    <row r="16" spans="1:7" ht="15" customHeight="1">
      <c r="A16" s="143" t="s">
        <v>2</v>
      </c>
      <c r="B16" s="143" t="s">
        <v>3</v>
      </c>
      <c r="C16" s="143" t="s">
        <v>4</v>
      </c>
      <c r="D16" s="5" t="s">
        <v>5</v>
      </c>
      <c r="E16" s="5" t="s">
        <v>6</v>
      </c>
      <c r="F16" s="5" t="s">
        <v>5</v>
      </c>
      <c r="G16" s="5" t="s">
        <v>6</v>
      </c>
    </row>
    <row r="17" spans="1:7" ht="15">
      <c r="A17" s="143"/>
      <c r="B17" s="143"/>
      <c r="C17" s="265" t="s">
        <v>275</v>
      </c>
      <c r="D17" s="264">
        <v>7</v>
      </c>
      <c r="E17" s="5"/>
      <c r="F17" s="263"/>
      <c r="G17" s="262"/>
    </row>
    <row r="18" spans="1:7" ht="15">
      <c r="A18" s="168" t="s">
        <v>7</v>
      </c>
      <c r="B18" s="169" t="s">
        <v>8</v>
      </c>
      <c r="C18" s="27" t="s">
        <v>9</v>
      </c>
      <c r="D18" s="141">
        <v>7</v>
      </c>
      <c r="E18" s="160">
        <v>10</v>
      </c>
      <c r="F18" s="6">
        <v>7</v>
      </c>
      <c r="G18" s="165">
        <f>SUM(F17:F24)</f>
        <v>7</v>
      </c>
    </row>
    <row r="19" spans="1:7" ht="30" customHeight="1">
      <c r="A19" s="168"/>
      <c r="B19" s="169"/>
      <c r="C19" s="27" t="s">
        <v>10</v>
      </c>
      <c r="D19" s="141">
        <v>6</v>
      </c>
      <c r="E19" s="160"/>
      <c r="F19" s="6"/>
      <c r="G19" s="166"/>
    </row>
    <row r="20" spans="1:7" ht="16.5" customHeight="1">
      <c r="A20" s="168"/>
      <c r="B20" s="169"/>
      <c r="C20" s="27" t="s">
        <v>11</v>
      </c>
      <c r="D20" s="141">
        <v>5</v>
      </c>
      <c r="E20" s="160"/>
      <c r="F20" s="6"/>
      <c r="G20" s="166"/>
    </row>
    <row r="21" spans="1:7" ht="29.25" customHeight="1">
      <c r="A21" s="168"/>
      <c r="B21" s="169" t="s">
        <v>12</v>
      </c>
      <c r="C21" s="14" t="s">
        <v>49</v>
      </c>
      <c r="D21" s="141">
        <v>3</v>
      </c>
      <c r="E21" s="160"/>
      <c r="F21" s="6"/>
      <c r="G21" s="166"/>
    </row>
    <row r="22" spans="1:7" ht="18.75" customHeight="1">
      <c r="A22" s="168"/>
      <c r="B22" s="169"/>
      <c r="C22" s="14" t="s">
        <v>13</v>
      </c>
      <c r="D22" s="141">
        <v>2</v>
      </c>
      <c r="E22" s="160"/>
      <c r="F22" s="6"/>
      <c r="G22" s="166"/>
    </row>
    <row r="23" spans="1:7" ht="26.25">
      <c r="A23" s="168"/>
      <c r="B23" s="169"/>
      <c r="C23" s="14" t="s">
        <v>14</v>
      </c>
      <c r="D23" s="141">
        <v>2</v>
      </c>
      <c r="E23" s="160"/>
      <c r="F23" s="6"/>
      <c r="G23" s="166"/>
    </row>
    <row r="24" spans="1:9" ht="29.25" customHeight="1">
      <c r="A24" s="168"/>
      <c r="B24" s="173"/>
      <c r="C24" s="23" t="s">
        <v>15</v>
      </c>
      <c r="D24" s="8">
        <v>1</v>
      </c>
      <c r="E24" s="160"/>
      <c r="F24" s="6"/>
      <c r="G24" s="167"/>
      <c r="I24">
        <f>560/96</f>
        <v>5.833333333333333</v>
      </c>
    </row>
    <row r="25" spans="1:7" ht="24" customHeight="1">
      <c r="A25" s="168"/>
      <c r="B25" s="9" t="s">
        <v>16</v>
      </c>
      <c r="C25" s="10"/>
      <c r="D25" s="11"/>
      <c r="E25" s="160">
        <v>30</v>
      </c>
      <c r="F25" s="12"/>
      <c r="G25" s="160">
        <f>SUM(F26:F34)</f>
        <v>11.17</v>
      </c>
    </row>
    <row r="26" spans="1:10" ht="37.5" customHeight="1">
      <c r="A26" s="168"/>
      <c r="B26" s="174" t="s">
        <v>17</v>
      </c>
      <c r="C26" s="28" t="s">
        <v>241</v>
      </c>
      <c r="D26" s="141">
        <v>9</v>
      </c>
      <c r="E26" s="160"/>
      <c r="F26" s="13">
        <v>0</v>
      </c>
      <c r="G26" s="160"/>
      <c r="I26">
        <f>24*16</f>
        <v>384</v>
      </c>
      <c r="J26">
        <f>I26/96</f>
        <v>4</v>
      </c>
    </row>
    <row r="27" spans="1:7" ht="24">
      <c r="A27" s="168"/>
      <c r="B27" s="175"/>
      <c r="C27" s="28" t="s">
        <v>242</v>
      </c>
      <c r="D27" s="141">
        <v>4</v>
      </c>
      <c r="E27" s="160"/>
      <c r="F27" s="13">
        <v>0</v>
      </c>
      <c r="G27" s="160"/>
    </row>
    <row r="28" spans="1:9" ht="41.25" customHeight="1">
      <c r="A28" s="168"/>
      <c r="B28" s="14" t="s">
        <v>18</v>
      </c>
      <c r="C28" s="29" t="s">
        <v>19</v>
      </c>
      <c r="D28" s="141">
        <v>3</v>
      </c>
      <c r="E28" s="160"/>
      <c r="F28" s="13">
        <v>3</v>
      </c>
      <c r="G28" s="160"/>
      <c r="I28">
        <f>250/96</f>
        <v>2.6041666666666665</v>
      </c>
    </row>
    <row r="29" spans="1:7" ht="46.5" customHeight="1">
      <c r="A29" s="168"/>
      <c r="B29" s="15" t="s">
        <v>20</v>
      </c>
      <c r="C29" s="10"/>
      <c r="D29" s="11"/>
      <c r="E29" s="160"/>
      <c r="F29" s="12"/>
      <c r="G29" s="160"/>
    </row>
    <row r="30" spans="1:7" ht="41.25" customHeight="1">
      <c r="A30" s="168"/>
      <c r="B30" s="14" t="s">
        <v>21</v>
      </c>
      <c r="C30" s="28" t="s">
        <v>22</v>
      </c>
      <c r="D30" s="141">
        <v>5</v>
      </c>
      <c r="E30" s="160"/>
      <c r="F30" s="13">
        <v>4.17</v>
      </c>
      <c r="G30" s="160"/>
    </row>
    <row r="31" spans="1:7" ht="51.75">
      <c r="A31" s="168"/>
      <c r="B31" s="14" t="s">
        <v>18</v>
      </c>
      <c r="C31" s="30" t="s">
        <v>276</v>
      </c>
      <c r="D31" s="141">
        <v>3</v>
      </c>
      <c r="E31" s="160"/>
      <c r="F31" s="13">
        <v>0</v>
      </c>
      <c r="G31" s="160"/>
    </row>
    <row r="32" spans="1:7" ht="42" customHeight="1">
      <c r="A32" s="168"/>
      <c r="B32" s="14" t="s">
        <v>23</v>
      </c>
      <c r="C32" s="31" t="s">
        <v>24</v>
      </c>
      <c r="D32" s="141">
        <v>2</v>
      </c>
      <c r="E32" s="160"/>
      <c r="F32" s="13">
        <v>2</v>
      </c>
      <c r="G32" s="160"/>
    </row>
    <row r="33" spans="1:7" ht="26.25" customHeight="1">
      <c r="A33" s="168"/>
      <c r="B33" s="14" t="s">
        <v>25</v>
      </c>
      <c r="C33" s="30" t="s">
        <v>26</v>
      </c>
      <c r="D33" s="141">
        <v>2</v>
      </c>
      <c r="E33" s="160"/>
      <c r="F33" s="13">
        <v>2</v>
      </c>
      <c r="G33" s="160"/>
    </row>
    <row r="34" spans="1:7" ht="39" customHeight="1">
      <c r="A34" s="168"/>
      <c r="B34" s="14" t="s">
        <v>27</v>
      </c>
      <c r="C34" s="32" t="s">
        <v>28</v>
      </c>
      <c r="D34" s="141">
        <v>2</v>
      </c>
      <c r="E34" s="160"/>
      <c r="F34" s="13">
        <v>0</v>
      </c>
      <c r="G34" s="160"/>
    </row>
    <row r="35" spans="1:7" ht="31.5" customHeight="1">
      <c r="A35" s="251" t="s">
        <v>29</v>
      </c>
      <c r="B35" s="159" t="s">
        <v>30</v>
      </c>
      <c r="C35" s="32" t="s">
        <v>250</v>
      </c>
      <c r="D35" s="141">
        <v>30</v>
      </c>
      <c r="E35" s="165">
        <v>50</v>
      </c>
      <c r="F35" s="6">
        <v>23.13</v>
      </c>
      <c r="G35" s="165">
        <f>SUM(F35:F38)</f>
        <v>27.13</v>
      </c>
    </row>
    <row r="36" spans="1:7" ht="39">
      <c r="A36" s="252"/>
      <c r="B36" s="159"/>
      <c r="C36" s="14" t="s">
        <v>251</v>
      </c>
      <c r="D36" s="141">
        <v>10</v>
      </c>
      <c r="E36" s="166"/>
      <c r="F36" s="6">
        <v>4</v>
      </c>
      <c r="G36" s="166"/>
    </row>
    <row r="37" spans="1:7" ht="39">
      <c r="A37" s="252"/>
      <c r="B37" s="163" t="s">
        <v>31</v>
      </c>
      <c r="C37" s="14" t="s">
        <v>255</v>
      </c>
      <c r="D37" s="141">
        <v>10</v>
      </c>
      <c r="E37" s="166"/>
      <c r="F37" s="6">
        <v>0</v>
      </c>
      <c r="G37" s="166"/>
    </row>
    <row r="38" spans="1:7" ht="42" customHeight="1">
      <c r="A38" s="253"/>
      <c r="B38" s="164"/>
      <c r="C38" s="14" t="s">
        <v>252</v>
      </c>
      <c r="D38" s="141">
        <v>10</v>
      </c>
      <c r="E38" s="167"/>
      <c r="F38" s="6">
        <v>0</v>
      </c>
      <c r="G38" s="167"/>
    </row>
    <row r="39" spans="1:7" ht="45" customHeight="1">
      <c r="A39" s="16"/>
      <c r="B39" s="17"/>
      <c r="C39" s="18"/>
      <c r="D39" s="19"/>
      <c r="E39" s="20"/>
      <c r="F39" s="21"/>
      <c r="G39" s="19"/>
    </row>
    <row r="40" spans="1:7" ht="31.5" customHeight="1">
      <c r="A40" s="143" t="s">
        <v>2</v>
      </c>
      <c r="B40" s="143" t="s">
        <v>3</v>
      </c>
      <c r="C40" s="143" t="s">
        <v>4</v>
      </c>
      <c r="D40" s="5" t="s">
        <v>5</v>
      </c>
      <c r="E40" s="5" t="s">
        <v>6</v>
      </c>
      <c r="F40" s="5" t="s">
        <v>5</v>
      </c>
      <c r="G40" s="5" t="s">
        <v>6</v>
      </c>
    </row>
    <row r="41" spans="1:7" ht="39" customHeight="1">
      <c r="A41" s="161" t="s">
        <v>32</v>
      </c>
      <c r="B41" s="163" t="s">
        <v>33</v>
      </c>
      <c r="C41" s="14" t="s">
        <v>34</v>
      </c>
      <c r="D41" s="141">
        <v>2</v>
      </c>
      <c r="E41" s="165">
        <v>10</v>
      </c>
      <c r="F41" s="6">
        <v>0</v>
      </c>
      <c r="G41" s="165">
        <f>SUM(F41:F45)</f>
        <v>0</v>
      </c>
    </row>
    <row r="42" spans="1:7" ht="53.25" customHeight="1">
      <c r="A42" s="162"/>
      <c r="B42" s="164"/>
      <c r="C42" s="14" t="s">
        <v>35</v>
      </c>
      <c r="D42" s="141">
        <v>2</v>
      </c>
      <c r="E42" s="166"/>
      <c r="F42" s="6">
        <v>0</v>
      </c>
      <c r="G42" s="166"/>
    </row>
    <row r="43" spans="1:7" ht="26.25">
      <c r="A43" s="162"/>
      <c r="B43" s="163" t="s">
        <v>36</v>
      </c>
      <c r="C43" s="14" t="s">
        <v>37</v>
      </c>
      <c r="D43" s="141">
        <v>2</v>
      </c>
      <c r="E43" s="166"/>
      <c r="F43" s="6">
        <v>0</v>
      </c>
      <c r="G43" s="166"/>
    </row>
    <row r="44" spans="1:7" ht="39">
      <c r="A44" s="162"/>
      <c r="B44" s="164"/>
      <c r="C44" s="14" t="s">
        <v>38</v>
      </c>
      <c r="D44" s="141">
        <v>2</v>
      </c>
      <c r="E44" s="166"/>
      <c r="F44" s="6">
        <v>0</v>
      </c>
      <c r="G44" s="166"/>
    </row>
    <row r="45" spans="1:7" ht="15" customHeight="1">
      <c r="A45" s="162"/>
      <c r="B45" s="22" t="s">
        <v>39</v>
      </c>
      <c r="C45" s="26" t="s">
        <v>40</v>
      </c>
      <c r="D45" s="142">
        <v>2</v>
      </c>
      <c r="E45" s="166"/>
      <c r="F45" s="6">
        <v>0</v>
      </c>
      <c r="G45" s="167"/>
    </row>
    <row r="46" spans="1:7" ht="15">
      <c r="A46" s="154" t="s">
        <v>41</v>
      </c>
      <c r="B46" s="154"/>
      <c r="C46" s="154"/>
      <c r="D46" s="154"/>
      <c r="E46" s="6">
        <v>100</v>
      </c>
      <c r="F46" s="6"/>
      <c r="G46" s="6">
        <f>SUM(G18:G38,F41:F45)</f>
        <v>45.3</v>
      </c>
    </row>
    <row r="47" ht="15">
      <c r="D47" s="2"/>
    </row>
    <row r="48" spans="2:5" ht="15" customHeight="1">
      <c r="B48" s="155" t="s">
        <v>42</v>
      </c>
      <c r="C48" s="156"/>
      <c r="D48" s="156"/>
      <c r="E48" s="156"/>
    </row>
    <row r="49" spans="2:4" ht="15">
      <c r="B49" s="25" t="s">
        <v>43</v>
      </c>
      <c r="D49" s="2"/>
    </row>
    <row r="50" spans="2:4" ht="15" customHeight="1">
      <c r="B50" s="25" t="s">
        <v>44</v>
      </c>
      <c r="D50" s="2"/>
    </row>
    <row r="51" spans="2:5" ht="15" customHeight="1">
      <c r="B51" s="155" t="s">
        <v>45</v>
      </c>
      <c r="C51" s="156"/>
      <c r="D51" s="156"/>
      <c r="E51" s="156"/>
    </row>
    <row r="52" spans="2:4" ht="15">
      <c r="B52" s="25" t="s">
        <v>46</v>
      </c>
      <c r="D52" s="2"/>
    </row>
    <row r="53" spans="2:5" ht="15">
      <c r="B53" s="157" t="s">
        <v>47</v>
      </c>
      <c r="C53" s="158"/>
      <c r="D53" s="158"/>
      <c r="E53" s="158"/>
    </row>
    <row r="54" spans="2:5" ht="15">
      <c r="B54" s="155" t="s">
        <v>48</v>
      </c>
      <c r="C54" s="156"/>
      <c r="D54" s="156"/>
      <c r="E54" s="156"/>
    </row>
    <row r="58" spans="2:6" ht="15">
      <c r="B58" s="260" t="s">
        <v>50</v>
      </c>
      <c r="C58" s="261" t="s">
        <v>234</v>
      </c>
      <c r="D58" s="261">
        <v>20831213815</v>
      </c>
      <c r="E58" s="261"/>
      <c r="F58" s="261" t="s">
        <v>264</v>
      </c>
    </row>
    <row r="59" spans="2:6" ht="24">
      <c r="B59" s="255" t="s">
        <v>51</v>
      </c>
      <c r="C59" s="256" t="s">
        <v>52</v>
      </c>
      <c r="D59" s="257" t="s">
        <v>53</v>
      </c>
      <c r="E59" s="258" t="s">
        <v>54</v>
      </c>
      <c r="F59" s="255" t="s">
        <v>55</v>
      </c>
    </row>
    <row r="60" spans="2:6" ht="15">
      <c r="B60" s="33" t="s">
        <v>56</v>
      </c>
      <c r="C60" s="34" t="s">
        <v>279</v>
      </c>
      <c r="D60" s="36">
        <v>3</v>
      </c>
      <c r="E60" s="37">
        <v>3</v>
      </c>
      <c r="F60" s="38" t="s">
        <v>57</v>
      </c>
    </row>
    <row r="61" spans="2:6" ht="15">
      <c r="B61" s="33" t="s">
        <v>56</v>
      </c>
      <c r="C61" s="34" t="s">
        <v>280</v>
      </c>
      <c r="D61" s="36">
        <v>5</v>
      </c>
      <c r="E61" s="38">
        <v>3</v>
      </c>
      <c r="F61" s="38" t="s">
        <v>57</v>
      </c>
    </row>
    <row r="62" spans="2:6" ht="15">
      <c r="B62" s="33" t="s">
        <v>56</v>
      </c>
      <c r="C62" s="39" t="s">
        <v>281</v>
      </c>
      <c r="D62" s="40">
        <v>4</v>
      </c>
      <c r="E62" s="41">
        <v>3</v>
      </c>
      <c r="F62" s="38" t="s">
        <v>58</v>
      </c>
    </row>
    <row r="63" spans="2:6" ht="15">
      <c r="B63" s="33" t="s">
        <v>284</v>
      </c>
      <c r="C63" s="34" t="s">
        <v>282</v>
      </c>
      <c r="D63" s="36">
        <v>3</v>
      </c>
      <c r="E63" s="37">
        <v>4</v>
      </c>
      <c r="F63" s="38" t="s">
        <v>58</v>
      </c>
    </row>
    <row r="64" spans="2:6" ht="15">
      <c r="B64" s="33" t="s">
        <v>56</v>
      </c>
      <c r="C64" s="34" t="s">
        <v>283</v>
      </c>
      <c r="D64" s="36">
        <v>3</v>
      </c>
      <c r="E64" s="37">
        <v>4</v>
      </c>
      <c r="F64" s="38" t="s">
        <v>60</v>
      </c>
    </row>
    <row r="65" spans="2:6" ht="15">
      <c r="B65" s="35"/>
      <c r="C65" s="35"/>
      <c r="D65" s="38">
        <f>SUM(D60:D64)</f>
        <v>18</v>
      </c>
      <c r="E65" s="35"/>
      <c r="F65" s="35"/>
    </row>
    <row r="68" spans="2:6" ht="15">
      <c r="B68" s="260" t="s">
        <v>50</v>
      </c>
      <c r="C68" s="261" t="s">
        <v>234</v>
      </c>
      <c r="D68" s="261">
        <v>20831213815</v>
      </c>
      <c r="E68" s="261"/>
      <c r="F68" s="261" t="s">
        <v>266</v>
      </c>
    </row>
    <row r="69" spans="2:6" ht="24">
      <c r="B69" s="255" t="s">
        <v>51</v>
      </c>
      <c r="C69" s="256" t="s">
        <v>52</v>
      </c>
      <c r="D69" s="257" t="s">
        <v>53</v>
      </c>
      <c r="E69" s="258" t="s">
        <v>54</v>
      </c>
      <c r="F69" s="255" t="s">
        <v>55</v>
      </c>
    </row>
    <row r="70" spans="2:6" ht="25.5">
      <c r="B70" s="33" t="s">
        <v>56</v>
      </c>
      <c r="C70" s="34" t="s">
        <v>285</v>
      </c>
      <c r="D70" s="36">
        <v>6</v>
      </c>
      <c r="E70" s="37">
        <v>3</v>
      </c>
      <c r="F70" s="38" t="s">
        <v>57</v>
      </c>
    </row>
    <row r="71" spans="2:6" ht="25.5">
      <c r="B71" s="33" t="s">
        <v>56</v>
      </c>
      <c r="C71" s="34" t="s">
        <v>286</v>
      </c>
      <c r="D71" s="36">
        <v>5</v>
      </c>
      <c r="E71" s="38">
        <v>3</v>
      </c>
      <c r="F71" s="38" t="s">
        <v>57</v>
      </c>
    </row>
    <row r="72" spans="2:6" ht="25.5">
      <c r="B72" s="33" t="s">
        <v>56</v>
      </c>
      <c r="C72" s="39" t="s">
        <v>287</v>
      </c>
      <c r="D72" s="40">
        <v>3</v>
      </c>
      <c r="E72" s="41">
        <v>3</v>
      </c>
      <c r="F72" s="38" t="s">
        <v>58</v>
      </c>
    </row>
    <row r="73" spans="2:6" ht="25.5">
      <c r="B73" s="33" t="s">
        <v>56</v>
      </c>
      <c r="C73" s="39" t="s">
        <v>288</v>
      </c>
      <c r="D73" s="36">
        <v>3</v>
      </c>
      <c r="E73" s="37">
        <v>4</v>
      </c>
      <c r="F73" s="38" t="s">
        <v>60</v>
      </c>
    </row>
    <row r="74" spans="2:6" ht="15">
      <c r="B74" s="33" t="s">
        <v>56</v>
      </c>
      <c r="C74" s="39" t="s">
        <v>289</v>
      </c>
      <c r="D74" s="36">
        <v>3</v>
      </c>
      <c r="E74" s="37"/>
      <c r="F74" s="38"/>
    </row>
    <row r="75" spans="2:6" ht="15">
      <c r="B75" s="35"/>
      <c r="C75" s="35"/>
      <c r="D75" s="38">
        <f>SUM(D70:D74)</f>
        <v>20</v>
      </c>
      <c r="E75" s="35"/>
      <c r="F75" s="35"/>
    </row>
  </sheetData>
  <mergeCells count="23">
    <mergeCell ref="G41:G45"/>
    <mergeCell ref="B43:B44"/>
    <mergeCell ref="A46:D46"/>
    <mergeCell ref="B53:E53"/>
    <mergeCell ref="B54:E54"/>
    <mergeCell ref="A18:A34"/>
    <mergeCell ref="B18:B20"/>
    <mergeCell ref="E18:E24"/>
    <mergeCell ref="G18:G24"/>
    <mergeCell ref="B21:B24"/>
    <mergeCell ref="E25:E34"/>
    <mergeCell ref="G25:G34"/>
    <mergeCell ref="B26:B27"/>
    <mergeCell ref="A35:A38"/>
    <mergeCell ref="B35:B36"/>
    <mergeCell ref="E35:E38"/>
    <mergeCell ref="G35:G38"/>
    <mergeCell ref="B37:B38"/>
    <mergeCell ref="A41:A45"/>
    <mergeCell ref="B41:B42"/>
    <mergeCell ref="B48:E48"/>
    <mergeCell ref="B51:E51"/>
    <mergeCell ref="E41:E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75"/>
  <sheetViews>
    <sheetView workbookViewId="0" topLeftCell="A52">
      <selection activeCell="C70" sqref="C70"/>
    </sheetView>
  </sheetViews>
  <sheetFormatPr defaultColWidth="11.421875" defaultRowHeight="15"/>
  <cols>
    <col min="1" max="1" width="12.7109375" style="0" customWidth="1"/>
    <col min="2" max="2" width="24.8515625" style="0" customWidth="1"/>
    <col min="3" max="3" width="21.28125" style="0" customWidth="1"/>
    <col min="4" max="4" width="15.7109375" style="0" customWidth="1"/>
  </cols>
  <sheetData>
    <row r="5" ht="15" customHeight="1"/>
    <row r="8" ht="28.5" customHeight="1"/>
    <row r="9" ht="39" customHeight="1"/>
    <row r="10" spans="1:4" ht="24.75" customHeight="1">
      <c r="A10" t="s">
        <v>65</v>
      </c>
      <c r="C10" s="254" t="s">
        <v>277</v>
      </c>
      <c r="D10" s="144"/>
    </row>
    <row r="11" spans="1:5" ht="15">
      <c r="A11" t="s">
        <v>234</v>
      </c>
      <c r="B11">
        <v>20831213812</v>
      </c>
      <c r="C11" s="2"/>
      <c r="D11" s="2" t="s">
        <v>67</v>
      </c>
      <c r="E11" s="42">
        <v>45334</v>
      </c>
    </row>
    <row r="12" spans="1:5" ht="31.5" customHeight="1">
      <c r="A12" t="s">
        <v>237</v>
      </c>
      <c r="B12">
        <v>45803390</v>
      </c>
      <c r="C12" s="2"/>
      <c r="D12" s="2"/>
      <c r="E12" s="42"/>
    </row>
    <row r="13" spans="1:3" ht="40.5" customHeight="1">
      <c r="A13" t="s">
        <v>66</v>
      </c>
      <c r="B13" t="s">
        <v>236</v>
      </c>
      <c r="C13" s="43"/>
    </row>
    <row r="14" spans="2:4" ht="52.5" customHeight="1">
      <c r="B14" s="3" t="s">
        <v>1</v>
      </c>
      <c r="D14" s="2"/>
    </row>
    <row r="15" ht="15">
      <c r="D15" s="2"/>
    </row>
    <row r="16" spans="1:7" ht="38.25" customHeight="1">
      <c r="A16" s="143" t="s">
        <v>2</v>
      </c>
      <c r="B16" s="143" t="s">
        <v>3</v>
      </c>
      <c r="C16" s="143" t="s">
        <v>4</v>
      </c>
      <c r="D16" s="5" t="s">
        <v>5</v>
      </c>
      <c r="E16" s="5" t="s">
        <v>6</v>
      </c>
      <c r="F16" s="5" t="s">
        <v>5</v>
      </c>
      <c r="G16" s="5" t="s">
        <v>6</v>
      </c>
    </row>
    <row r="17" spans="1:7" ht="53.25" customHeight="1">
      <c r="A17" s="143"/>
      <c r="B17" s="143"/>
      <c r="C17" s="265" t="s">
        <v>275</v>
      </c>
      <c r="D17" s="264">
        <v>7</v>
      </c>
      <c r="E17" s="5"/>
      <c r="F17" s="263"/>
      <c r="G17" s="262"/>
    </row>
    <row r="18" spans="1:7" ht="43.5" customHeight="1">
      <c r="A18" s="168" t="s">
        <v>7</v>
      </c>
      <c r="B18" s="169" t="s">
        <v>8</v>
      </c>
      <c r="C18" s="27" t="s">
        <v>9</v>
      </c>
      <c r="D18" s="141">
        <v>7</v>
      </c>
      <c r="E18" s="160">
        <v>10</v>
      </c>
      <c r="F18" s="6">
        <v>7</v>
      </c>
      <c r="G18" s="165">
        <f>SUM(F17:F24)</f>
        <v>7</v>
      </c>
    </row>
    <row r="19" spans="1:7" ht="30" customHeight="1">
      <c r="A19" s="168"/>
      <c r="B19" s="169"/>
      <c r="C19" s="27" t="s">
        <v>10</v>
      </c>
      <c r="D19" s="141">
        <v>6</v>
      </c>
      <c r="E19" s="160"/>
      <c r="F19" s="6"/>
      <c r="G19" s="166"/>
    </row>
    <row r="20" spans="1:7" ht="60" customHeight="1">
      <c r="A20" s="168"/>
      <c r="B20" s="169"/>
      <c r="C20" s="27" t="s">
        <v>11</v>
      </c>
      <c r="D20" s="141">
        <v>5</v>
      </c>
      <c r="E20" s="160"/>
      <c r="F20" s="6"/>
      <c r="G20" s="166"/>
    </row>
    <row r="21" spans="1:7" ht="39" customHeight="1">
      <c r="A21" s="168"/>
      <c r="B21" s="169" t="s">
        <v>12</v>
      </c>
      <c r="C21" s="14" t="s">
        <v>49</v>
      </c>
      <c r="D21" s="141">
        <v>3</v>
      </c>
      <c r="E21" s="160"/>
      <c r="F21" s="6"/>
      <c r="G21" s="166"/>
    </row>
    <row r="22" spans="1:7" ht="80.25" customHeight="1">
      <c r="A22" s="168"/>
      <c r="B22" s="169"/>
      <c r="C22" s="14" t="s">
        <v>13</v>
      </c>
      <c r="D22" s="141">
        <v>2</v>
      </c>
      <c r="E22" s="160"/>
      <c r="F22" s="6"/>
      <c r="G22" s="166"/>
    </row>
    <row r="23" spans="1:7" ht="41.25" customHeight="1">
      <c r="A23" s="168"/>
      <c r="B23" s="169"/>
      <c r="C23" s="14" t="s">
        <v>14</v>
      </c>
      <c r="D23" s="141">
        <v>2</v>
      </c>
      <c r="E23" s="160"/>
      <c r="F23" s="6"/>
      <c r="G23" s="166"/>
    </row>
    <row r="24" spans="1:7" ht="26.25">
      <c r="A24" s="168"/>
      <c r="B24" s="173"/>
      <c r="C24" s="23" t="s">
        <v>15</v>
      </c>
      <c r="D24" s="8">
        <v>1</v>
      </c>
      <c r="E24" s="160"/>
      <c r="F24" s="6"/>
      <c r="G24" s="167"/>
    </row>
    <row r="25" spans="1:7" ht="15">
      <c r="A25" s="168"/>
      <c r="B25" s="9" t="s">
        <v>16</v>
      </c>
      <c r="C25" s="10"/>
      <c r="D25" s="11"/>
      <c r="E25" s="160">
        <v>30</v>
      </c>
      <c r="F25" s="12"/>
      <c r="G25" s="160">
        <f>SUM(F26:F34)</f>
        <v>15.08</v>
      </c>
    </row>
    <row r="26" spans="1:7" ht="36">
      <c r="A26" s="168"/>
      <c r="B26" s="174" t="s">
        <v>17</v>
      </c>
      <c r="C26" s="28" t="s">
        <v>241</v>
      </c>
      <c r="D26" s="141">
        <v>9</v>
      </c>
      <c r="E26" s="160"/>
      <c r="F26" s="13">
        <v>9</v>
      </c>
      <c r="G26" s="160"/>
    </row>
    <row r="27" spans="1:7" ht="36">
      <c r="A27" s="168"/>
      <c r="B27" s="175"/>
      <c r="C27" s="28" t="s">
        <v>242</v>
      </c>
      <c r="D27" s="141">
        <v>4</v>
      </c>
      <c r="E27" s="160"/>
      <c r="F27" s="13">
        <v>4</v>
      </c>
      <c r="G27" s="160"/>
    </row>
    <row r="28" spans="1:7" ht="51.75">
      <c r="A28" s="168"/>
      <c r="B28" s="14" t="s">
        <v>18</v>
      </c>
      <c r="C28" s="29" t="s">
        <v>19</v>
      </c>
      <c r="D28" s="141">
        <v>3</v>
      </c>
      <c r="E28" s="160"/>
      <c r="F28" s="13">
        <v>0</v>
      </c>
      <c r="G28" s="160"/>
    </row>
    <row r="29" spans="1:7" ht="15">
      <c r="A29" s="168"/>
      <c r="B29" s="15" t="s">
        <v>20</v>
      </c>
      <c r="C29" s="10"/>
      <c r="D29" s="11"/>
      <c r="E29" s="160"/>
      <c r="F29" s="12"/>
      <c r="G29" s="160"/>
    </row>
    <row r="30" spans="1:7" ht="39">
      <c r="A30" s="168"/>
      <c r="B30" s="14" t="s">
        <v>21</v>
      </c>
      <c r="C30" s="28" t="s">
        <v>22</v>
      </c>
      <c r="D30" s="141">
        <v>5</v>
      </c>
      <c r="E30" s="160"/>
      <c r="F30" s="13">
        <v>2.08</v>
      </c>
      <c r="G30" s="160"/>
    </row>
    <row r="31" spans="1:7" ht="36.75" customHeight="1">
      <c r="A31" s="168"/>
      <c r="B31" s="14" t="s">
        <v>18</v>
      </c>
      <c r="C31" s="30" t="s">
        <v>276</v>
      </c>
      <c r="D31" s="141">
        <v>3</v>
      </c>
      <c r="E31" s="160"/>
      <c r="F31" s="13">
        <v>0</v>
      </c>
      <c r="G31" s="160"/>
    </row>
    <row r="32" spans="1:7" ht="39">
      <c r="A32" s="168"/>
      <c r="B32" s="14" t="s">
        <v>23</v>
      </c>
      <c r="C32" s="31" t="s">
        <v>24</v>
      </c>
      <c r="D32" s="141">
        <v>2</v>
      </c>
      <c r="E32" s="160"/>
      <c r="F32" s="13">
        <v>0</v>
      </c>
      <c r="G32" s="160"/>
    </row>
    <row r="33" spans="1:7" ht="53.25" customHeight="1">
      <c r="A33" s="168"/>
      <c r="B33" s="14" t="s">
        <v>25</v>
      </c>
      <c r="C33" s="30" t="s">
        <v>26</v>
      </c>
      <c r="D33" s="141">
        <v>2</v>
      </c>
      <c r="E33" s="160"/>
      <c r="F33" s="13">
        <v>0</v>
      </c>
      <c r="G33" s="160"/>
    </row>
    <row r="34" spans="1:7" ht="65.25" customHeight="1">
      <c r="A34" s="168"/>
      <c r="B34" s="14" t="s">
        <v>27</v>
      </c>
      <c r="C34" s="32" t="s">
        <v>28</v>
      </c>
      <c r="D34" s="141">
        <v>2</v>
      </c>
      <c r="E34" s="160"/>
      <c r="F34" s="13">
        <v>0</v>
      </c>
      <c r="G34" s="160"/>
    </row>
    <row r="35" spans="1:7" ht="60.75">
      <c r="A35" s="251" t="s">
        <v>29</v>
      </c>
      <c r="B35" s="159" t="s">
        <v>30</v>
      </c>
      <c r="C35" s="32" t="s">
        <v>250</v>
      </c>
      <c r="D35" s="141">
        <v>30</v>
      </c>
      <c r="E35" s="165">
        <v>50</v>
      </c>
      <c r="F35" s="6">
        <v>30</v>
      </c>
      <c r="G35" s="165">
        <f>SUM(F35:F38)</f>
        <v>33</v>
      </c>
    </row>
    <row r="36" spans="1:7" ht="64.5">
      <c r="A36" s="252"/>
      <c r="B36" s="159"/>
      <c r="C36" s="14" t="s">
        <v>251</v>
      </c>
      <c r="D36" s="141">
        <v>10</v>
      </c>
      <c r="E36" s="166"/>
      <c r="F36" s="6">
        <v>3</v>
      </c>
      <c r="G36" s="166"/>
    </row>
    <row r="37" spans="1:7" ht="15" customHeight="1">
      <c r="A37" s="252"/>
      <c r="B37" s="163" t="s">
        <v>31</v>
      </c>
      <c r="C37" s="14" t="s">
        <v>255</v>
      </c>
      <c r="D37" s="141">
        <v>10</v>
      </c>
      <c r="E37" s="166"/>
      <c r="F37" s="6">
        <v>0</v>
      </c>
      <c r="G37" s="166"/>
    </row>
    <row r="38" spans="1:7" ht="90">
      <c r="A38" s="253"/>
      <c r="B38" s="164"/>
      <c r="C38" s="14" t="s">
        <v>252</v>
      </c>
      <c r="D38" s="141">
        <v>10</v>
      </c>
      <c r="E38" s="167"/>
      <c r="F38" s="6">
        <v>0</v>
      </c>
      <c r="G38" s="167"/>
    </row>
    <row r="39" spans="1:7" ht="15" customHeight="1">
      <c r="A39" s="16"/>
      <c r="B39" s="17"/>
      <c r="C39" s="18"/>
      <c r="D39" s="19"/>
      <c r="E39" s="20"/>
      <c r="F39" s="21"/>
      <c r="G39" s="19"/>
    </row>
    <row r="40" spans="1:7" ht="15" customHeight="1">
      <c r="A40" s="143" t="s">
        <v>2</v>
      </c>
      <c r="B40" s="143" t="s">
        <v>3</v>
      </c>
      <c r="C40" s="143" t="s">
        <v>4</v>
      </c>
      <c r="D40" s="5" t="s">
        <v>5</v>
      </c>
      <c r="E40" s="5" t="s">
        <v>6</v>
      </c>
      <c r="F40" s="5" t="s">
        <v>5</v>
      </c>
      <c r="G40" s="5" t="s">
        <v>6</v>
      </c>
    </row>
    <row r="41" spans="1:7" ht="64.5">
      <c r="A41" s="161" t="s">
        <v>32</v>
      </c>
      <c r="B41" s="163" t="s">
        <v>33</v>
      </c>
      <c r="C41" s="14" t="s">
        <v>34</v>
      </c>
      <c r="D41" s="141">
        <v>2</v>
      </c>
      <c r="E41" s="165">
        <v>10</v>
      </c>
      <c r="F41" s="6">
        <v>0</v>
      </c>
      <c r="G41" s="165">
        <f>SUM(F41:F45)</f>
        <v>0</v>
      </c>
    </row>
    <row r="42" spans="1:7" ht="77.25">
      <c r="A42" s="162"/>
      <c r="B42" s="164"/>
      <c r="C42" s="14" t="s">
        <v>35</v>
      </c>
      <c r="D42" s="141">
        <v>2</v>
      </c>
      <c r="E42" s="166"/>
      <c r="F42" s="6">
        <v>0</v>
      </c>
      <c r="G42" s="166"/>
    </row>
    <row r="43" spans="1:7" ht="51.75">
      <c r="A43" s="162"/>
      <c r="B43" s="163" t="s">
        <v>36</v>
      </c>
      <c r="C43" s="14" t="s">
        <v>37</v>
      </c>
      <c r="D43" s="141">
        <v>2</v>
      </c>
      <c r="E43" s="166"/>
      <c r="F43" s="6">
        <v>0</v>
      </c>
      <c r="G43" s="166"/>
    </row>
    <row r="44" spans="1:7" ht="25.5" customHeight="1">
      <c r="A44" s="162"/>
      <c r="B44" s="164"/>
      <c r="C44" s="14" t="s">
        <v>38</v>
      </c>
      <c r="D44" s="141">
        <v>2</v>
      </c>
      <c r="E44" s="166"/>
      <c r="F44" s="6">
        <v>0</v>
      </c>
      <c r="G44" s="166"/>
    </row>
    <row r="45" spans="1:7" ht="63.75">
      <c r="A45" s="162"/>
      <c r="B45" s="22" t="s">
        <v>39</v>
      </c>
      <c r="C45" s="26" t="s">
        <v>40</v>
      </c>
      <c r="D45" s="142">
        <v>2</v>
      </c>
      <c r="E45" s="166"/>
      <c r="F45" s="6">
        <v>0</v>
      </c>
      <c r="G45" s="167"/>
    </row>
    <row r="46" spans="1:7" ht="15">
      <c r="A46" s="154" t="s">
        <v>41</v>
      </c>
      <c r="B46" s="154"/>
      <c r="C46" s="154"/>
      <c r="D46" s="154"/>
      <c r="E46" s="6">
        <v>100</v>
      </c>
      <c r="F46" s="6"/>
      <c r="G46" s="6">
        <f>SUM(G18:G38,F41:F45)</f>
        <v>55.08</v>
      </c>
    </row>
    <row r="47" ht="15" customHeight="1">
      <c r="D47" s="2"/>
    </row>
    <row r="48" spans="2:5" ht="15">
      <c r="B48" s="155" t="s">
        <v>42</v>
      </c>
      <c r="C48" s="156"/>
      <c r="D48" s="156"/>
      <c r="E48" s="156"/>
    </row>
    <row r="49" spans="2:4" ht="15" customHeight="1">
      <c r="B49" s="25" t="s">
        <v>43</v>
      </c>
      <c r="D49" s="2"/>
    </row>
    <row r="50" spans="2:4" ht="15" customHeight="1">
      <c r="B50" s="25" t="s">
        <v>44</v>
      </c>
      <c r="D50" s="2"/>
    </row>
    <row r="51" spans="2:5" ht="15">
      <c r="B51" s="155" t="s">
        <v>45</v>
      </c>
      <c r="C51" s="156"/>
      <c r="D51" s="156"/>
      <c r="E51" s="156"/>
    </row>
    <row r="52" spans="2:4" ht="15">
      <c r="B52" s="25" t="s">
        <v>46</v>
      </c>
      <c r="D52" s="2"/>
    </row>
    <row r="53" spans="2:5" ht="15">
      <c r="B53" s="157" t="s">
        <v>47</v>
      </c>
      <c r="C53" s="158"/>
      <c r="D53" s="158"/>
      <c r="E53" s="158"/>
    </row>
    <row r="54" spans="2:5" ht="15">
      <c r="B54" s="155" t="s">
        <v>48</v>
      </c>
      <c r="C54" s="156"/>
      <c r="D54" s="156"/>
      <c r="E54" s="156"/>
    </row>
    <row r="58" spans="2:6" ht="15">
      <c r="B58" s="260" t="s">
        <v>50</v>
      </c>
      <c r="C58" s="261" t="s">
        <v>234</v>
      </c>
      <c r="D58" s="261">
        <v>20831213815</v>
      </c>
      <c r="E58" s="261"/>
      <c r="F58" s="261" t="s">
        <v>264</v>
      </c>
    </row>
    <row r="59" spans="2:6" ht="15">
      <c r="B59" s="255" t="s">
        <v>51</v>
      </c>
      <c r="C59" s="256" t="s">
        <v>52</v>
      </c>
      <c r="D59" s="257" t="s">
        <v>53</v>
      </c>
      <c r="E59" s="258" t="s">
        <v>54</v>
      </c>
      <c r="F59" s="255" t="s">
        <v>55</v>
      </c>
    </row>
    <row r="60" spans="2:6" ht="15">
      <c r="B60" s="33" t="s">
        <v>56</v>
      </c>
      <c r="C60" s="34" t="s">
        <v>279</v>
      </c>
      <c r="D60" s="36">
        <v>3</v>
      </c>
      <c r="E60" s="37">
        <v>3</v>
      </c>
      <c r="F60" s="38" t="s">
        <v>57</v>
      </c>
    </row>
    <row r="61" spans="2:6" ht="25.5">
      <c r="B61" s="33" t="s">
        <v>56</v>
      </c>
      <c r="C61" s="34" t="s">
        <v>280</v>
      </c>
      <c r="D61" s="36">
        <v>5</v>
      </c>
      <c r="E61" s="38">
        <v>3</v>
      </c>
      <c r="F61" s="38" t="s">
        <v>57</v>
      </c>
    </row>
    <row r="62" spans="2:6" ht="15">
      <c r="B62" s="33" t="s">
        <v>56</v>
      </c>
      <c r="C62" s="39" t="s">
        <v>281</v>
      </c>
      <c r="D62" s="40">
        <v>4</v>
      </c>
      <c r="E62" s="41">
        <v>3</v>
      </c>
      <c r="F62" s="38" t="s">
        <v>58</v>
      </c>
    </row>
    <row r="63" spans="2:6" ht="15">
      <c r="B63" s="33" t="s">
        <v>284</v>
      </c>
      <c r="C63" s="34" t="s">
        <v>282</v>
      </c>
      <c r="D63" s="36">
        <v>3</v>
      </c>
      <c r="E63" s="37">
        <v>4</v>
      </c>
      <c r="F63" s="38" t="s">
        <v>58</v>
      </c>
    </row>
    <row r="64" spans="2:6" ht="25.5">
      <c r="B64" s="33" t="s">
        <v>56</v>
      </c>
      <c r="C64" s="34" t="s">
        <v>283</v>
      </c>
      <c r="D64" s="36">
        <v>3</v>
      </c>
      <c r="E64" s="37">
        <v>4</v>
      </c>
      <c r="F64" s="38" t="s">
        <v>60</v>
      </c>
    </row>
    <row r="65" spans="2:6" ht="15">
      <c r="B65" s="35"/>
      <c r="C65" s="35"/>
      <c r="D65" s="38">
        <f>SUM(D60:D64)</f>
        <v>18</v>
      </c>
      <c r="E65" s="35"/>
      <c r="F65" s="35"/>
    </row>
    <row r="68" spans="2:6" ht="15">
      <c r="B68" s="260" t="s">
        <v>50</v>
      </c>
      <c r="C68" s="261" t="s">
        <v>234</v>
      </c>
      <c r="D68" s="261">
        <v>20831213815</v>
      </c>
      <c r="E68" s="261"/>
      <c r="F68" s="261" t="s">
        <v>266</v>
      </c>
    </row>
    <row r="69" spans="2:6" ht="15">
      <c r="B69" s="255" t="s">
        <v>51</v>
      </c>
      <c r="C69" s="256" t="s">
        <v>52</v>
      </c>
      <c r="D69" s="257" t="s">
        <v>53</v>
      </c>
      <c r="E69" s="258" t="s">
        <v>54</v>
      </c>
      <c r="F69" s="255" t="s">
        <v>55</v>
      </c>
    </row>
    <row r="70" spans="2:6" ht="38.25">
      <c r="B70" s="33" t="s">
        <v>56</v>
      </c>
      <c r="C70" s="34" t="s">
        <v>285</v>
      </c>
      <c r="D70" s="36">
        <v>6</v>
      </c>
      <c r="E70" s="37">
        <v>3</v>
      </c>
      <c r="F70" s="38" t="s">
        <v>57</v>
      </c>
    </row>
    <row r="71" spans="2:6" ht="38.25">
      <c r="B71" s="33" t="s">
        <v>56</v>
      </c>
      <c r="C71" s="34" t="s">
        <v>286</v>
      </c>
      <c r="D71" s="36">
        <v>5</v>
      </c>
      <c r="E71" s="38">
        <v>3</v>
      </c>
      <c r="F71" s="38" t="s">
        <v>57</v>
      </c>
    </row>
    <row r="72" spans="2:6" ht="25.5">
      <c r="B72" s="33" t="s">
        <v>56</v>
      </c>
      <c r="C72" s="39" t="s">
        <v>287</v>
      </c>
      <c r="D72" s="40">
        <v>3</v>
      </c>
      <c r="E72" s="41">
        <v>3</v>
      </c>
      <c r="F72" s="38" t="s">
        <v>58</v>
      </c>
    </row>
    <row r="73" spans="2:6" ht="25.5">
      <c r="B73" s="33" t="s">
        <v>56</v>
      </c>
      <c r="C73" s="39" t="s">
        <v>288</v>
      </c>
      <c r="D73" s="36">
        <v>3</v>
      </c>
      <c r="E73" s="37">
        <v>4</v>
      </c>
      <c r="F73" s="38" t="s">
        <v>60</v>
      </c>
    </row>
    <row r="74" spans="2:6" ht="38.25">
      <c r="B74" s="33" t="s">
        <v>56</v>
      </c>
      <c r="C74" s="39" t="s">
        <v>289</v>
      </c>
      <c r="D74" s="36">
        <v>3</v>
      </c>
      <c r="E74" s="37"/>
      <c r="F74" s="38"/>
    </row>
    <row r="75" spans="2:6" ht="15">
      <c r="B75" s="35"/>
      <c r="C75" s="35"/>
      <c r="D75" s="38">
        <f>SUM(D70:D74)</f>
        <v>20</v>
      </c>
      <c r="E75" s="35"/>
      <c r="F75" s="35"/>
    </row>
  </sheetData>
  <mergeCells count="23">
    <mergeCell ref="B48:E48"/>
    <mergeCell ref="B51:E51"/>
    <mergeCell ref="B53:E53"/>
    <mergeCell ref="B54:E54"/>
    <mergeCell ref="B21:B24"/>
    <mergeCell ref="E25:E34"/>
    <mergeCell ref="G25:G34"/>
    <mergeCell ref="B26:B27"/>
    <mergeCell ref="A35:A38"/>
    <mergeCell ref="B35:B36"/>
    <mergeCell ref="E35:E38"/>
    <mergeCell ref="G35:G38"/>
    <mergeCell ref="A18:A34"/>
    <mergeCell ref="B18:B20"/>
    <mergeCell ref="E18:E24"/>
    <mergeCell ref="G18:G24"/>
    <mergeCell ref="B37:B38"/>
    <mergeCell ref="A41:A45"/>
    <mergeCell ref="B41:B42"/>
    <mergeCell ref="E41:E45"/>
    <mergeCell ref="G41:G45"/>
    <mergeCell ref="B43:B44"/>
    <mergeCell ref="A46:D4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R73"/>
  <sheetViews>
    <sheetView workbookViewId="0" topLeftCell="A38">
      <selection activeCell="G52" sqref="G52"/>
    </sheetView>
  </sheetViews>
  <sheetFormatPr defaultColWidth="11.421875" defaultRowHeight="15"/>
  <cols>
    <col min="1" max="1" width="7.421875" style="0" customWidth="1"/>
    <col min="2" max="2" width="24.8515625" style="0" customWidth="1"/>
    <col min="3" max="3" width="21.28125" style="0" customWidth="1"/>
    <col min="4" max="4" width="13.421875" style="0" customWidth="1"/>
  </cols>
  <sheetData>
    <row r="10" spans="2:4" ht="15">
      <c r="B10" t="s">
        <v>0</v>
      </c>
      <c r="C10" s="254" t="s">
        <v>239</v>
      </c>
      <c r="D10" s="250"/>
    </row>
    <row r="11" spans="2:6" ht="15">
      <c r="B11" t="s">
        <v>66</v>
      </c>
      <c r="D11" s="43"/>
      <c r="E11" s="2" t="s">
        <v>67</v>
      </c>
      <c r="F11" s="42">
        <v>45334</v>
      </c>
    </row>
    <row r="12" spans="2:6" ht="15">
      <c r="B12" t="s">
        <v>234</v>
      </c>
      <c r="C12">
        <v>20831213812</v>
      </c>
      <c r="D12" s="2"/>
      <c r="E12" t="s">
        <v>236</v>
      </c>
      <c r="F12" s="42"/>
    </row>
    <row r="13" spans="2:6" ht="15">
      <c r="B13" t="s">
        <v>237</v>
      </c>
      <c r="C13">
        <v>45477352</v>
      </c>
      <c r="D13" s="2"/>
      <c r="E13" s="2"/>
      <c r="F13" s="42"/>
    </row>
    <row r="14" spans="2:4" ht="15" customHeight="1">
      <c r="B14" s="3" t="s">
        <v>1</v>
      </c>
      <c r="D14" s="2"/>
    </row>
    <row r="15" ht="15">
      <c r="D15" s="2"/>
    </row>
    <row r="16" spans="1:7" ht="34.5">
      <c r="A16" s="143" t="s">
        <v>2</v>
      </c>
      <c r="B16" s="143" t="s">
        <v>3</v>
      </c>
      <c r="C16" s="143" t="s">
        <v>4</v>
      </c>
      <c r="D16" s="5" t="s">
        <v>5</v>
      </c>
      <c r="E16" s="5" t="s">
        <v>6</v>
      </c>
      <c r="F16" s="5" t="s">
        <v>5</v>
      </c>
      <c r="G16" s="5" t="s">
        <v>6</v>
      </c>
    </row>
    <row r="17" spans="1:7" ht="26.25" customHeight="1">
      <c r="A17" s="143"/>
      <c r="B17" s="143"/>
      <c r="C17" s="265" t="s">
        <v>275</v>
      </c>
      <c r="D17" s="264">
        <v>7</v>
      </c>
      <c r="E17" s="5"/>
      <c r="F17" s="263">
        <f>D17</f>
        <v>7</v>
      </c>
      <c r="G17" s="262"/>
    </row>
    <row r="18" spans="1:7" ht="15">
      <c r="A18" s="168" t="s">
        <v>7</v>
      </c>
      <c r="B18" s="169" t="s">
        <v>8</v>
      </c>
      <c r="C18" s="27" t="s">
        <v>9</v>
      </c>
      <c r="D18" s="141">
        <v>7</v>
      </c>
      <c r="E18" s="160">
        <v>10</v>
      </c>
      <c r="F18" s="6"/>
      <c r="G18" s="165">
        <f>F17</f>
        <v>7</v>
      </c>
    </row>
    <row r="19" spans="1:7" ht="15">
      <c r="A19" s="168"/>
      <c r="B19" s="169"/>
      <c r="C19" s="27" t="s">
        <v>10</v>
      </c>
      <c r="D19" s="141">
        <v>6</v>
      </c>
      <c r="E19" s="160"/>
      <c r="F19" s="6"/>
      <c r="G19" s="166"/>
    </row>
    <row r="20" spans="1:7" ht="15">
      <c r="A20" s="168"/>
      <c r="B20" s="169"/>
      <c r="C20" s="27" t="s">
        <v>11</v>
      </c>
      <c r="D20" s="141">
        <v>5</v>
      </c>
      <c r="E20" s="160"/>
      <c r="F20" s="6"/>
      <c r="G20" s="166"/>
    </row>
    <row r="21" spans="1:7" ht="26.25">
      <c r="A21" s="168"/>
      <c r="B21" s="169" t="s">
        <v>12</v>
      </c>
      <c r="C21" s="14" t="s">
        <v>49</v>
      </c>
      <c r="D21" s="141">
        <v>3</v>
      </c>
      <c r="E21" s="160"/>
      <c r="F21" s="6"/>
      <c r="G21" s="166"/>
    </row>
    <row r="22" spans="1:7" ht="36" customHeight="1">
      <c r="A22" s="168"/>
      <c r="B22" s="169"/>
      <c r="C22" s="14" t="s">
        <v>13</v>
      </c>
      <c r="D22" s="141">
        <v>2</v>
      </c>
      <c r="E22" s="160"/>
      <c r="F22" s="6"/>
      <c r="G22" s="166"/>
    </row>
    <row r="23" spans="1:7" ht="39">
      <c r="A23" s="168"/>
      <c r="B23" s="169"/>
      <c r="C23" s="14" t="s">
        <v>14</v>
      </c>
      <c r="D23" s="141">
        <v>2</v>
      </c>
      <c r="E23" s="160"/>
      <c r="F23" s="6"/>
      <c r="G23" s="166"/>
    </row>
    <row r="24" spans="1:7" ht="26.25">
      <c r="A24" s="168"/>
      <c r="B24" s="173"/>
      <c r="C24" s="23" t="s">
        <v>15</v>
      </c>
      <c r="D24" s="8">
        <v>1</v>
      </c>
      <c r="E24" s="160"/>
      <c r="F24" s="6">
        <v>1</v>
      </c>
      <c r="G24" s="167"/>
    </row>
    <row r="25" spans="1:16" ht="15">
      <c r="A25" s="168"/>
      <c r="B25" s="9" t="s">
        <v>16</v>
      </c>
      <c r="C25" s="10"/>
      <c r="D25" s="11"/>
      <c r="E25" s="160">
        <v>30</v>
      </c>
      <c r="F25" s="12"/>
      <c r="G25" s="160">
        <f>SUM(F26:F34)</f>
        <v>14.68</v>
      </c>
      <c r="J25" s="3" t="s">
        <v>248</v>
      </c>
      <c r="P25" s="3" t="s">
        <v>247</v>
      </c>
    </row>
    <row r="26" spans="1:18" ht="36">
      <c r="A26" s="168"/>
      <c r="B26" s="174" t="s">
        <v>17</v>
      </c>
      <c r="C26" s="28" t="s">
        <v>241</v>
      </c>
      <c r="D26" s="141">
        <v>9</v>
      </c>
      <c r="E26" s="160"/>
      <c r="F26" s="13">
        <v>3</v>
      </c>
      <c r="G26" s="160"/>
      <c r="K26" t="s">
        <v>245</v>
      </c>
      <c r="N26" t="s">
        <v>246</v>
      </c>
      <c r="P26" t="s">
        <v>245</v>
      </c>
      <c r="R26" t="s">
        <v>249</v>
      </c>
    </row>
    <row r="27" spans="1:12" ht="36">
      <c r="A27" s="168"/>
      <c r="B27" s="175"/>
      <c r="C27" s="28" t="s">
        <v>242</v>
      </c>
      <c r="D27" s="141">
        <v>4</v>
      </c>
      <c r="E27" s="160"/>
      <c r="F27" s="13">
        <v>4</v>
      </c>
      <c r="G27" s="160"/>
      <c r="J27" t="s">
        <v>243</v>
      </c>
      <c r="L27" t="s">
        <v>244</v>
      </c>
    </row>
    <row r="28" spans="1:18" ht="51.75">
      <c r="A28" s="168"/>
      <c r="B28" s="14" t="s">
        <v>18</v>
      </c>
      <c r="C28" s="29" t="s">
        <v>19</v>
      </c>
      <c r="D28" s="141">
        <v>3</v>
      </c>
      <c r="E28" s="160"/>
      <c r="F28" s="13">
        <v>3</v>
      </c>
      <c r="G28" s="160"/>
      <c r="J28">
        <v>96</v>
      </c>
      <c r="P28">
        <v>210</v>
      </c>
      <c r="R28">
        <v>50</v>
      </c>
    </row>
    <row r="29" spans="1:18" ht="15">
      <c r="A29" s="168"/>
      <c r="B29" s="15" t="s">
        <v>20</v>
      </c>
      <c r="C29" s="10"/>
      <c r="D29" s="11"/>
      <c r="E29" s="160"/>
      <c r="F29" s="12"/>
      <c r="G29" s="160"/>
      <c r="R29">
        <v>48</v>
      </c>
    </row>
    <row r="30" spans="1:18" ht="39">
      <c r="A30" s="168"/>
      <c r="B30" s="14" t="s">
        <v>21</v>
      </c>
      <c r="C30" s="28" t="s">
        <v>22</v>
      </c>
      <c r="D30" s="141">
        <v>5</v>
      </c>
      <c r="E30" s="160"/>
      <c r="F30" s="13">
        <v>2.18</v>
      </c>
      <c r="G30" s="160"/>
      <c r="R30">
        <v>48</v>
      </c>
    </row>
    <row r="31" spans="1:7" ht="36.75" customHeight="1">
      <c r="A31" s="168"/>
      <c r="B31" s="14" t="s">
        <v>18</v>
      </c>
      <c r="C31" s="30" t="s">
        <v>276</v>
      </c>
      <c r="D31" s="141">
        <v>3</v>
      </c>
      <c r="E31" s="160"/>
      <c r="F31" s="13">
        <v>2.5</v>
      </c>
      <c r="G31" s="160"/>
    </row>
    <row r="32" spans="1:16" ht="39">
      <c r="A32" s="168"/>
      <c r="B32" s="14" t="s">
        <v>23</v>
      </c>
      <c r="C32" s="31" t="s">
        <v>24</v>
      </c>
      <c r="D32" s="141">
        <v>2</v>
      </c>
      <c r="E32" s="160"/>
      <c r="F32" s="13">
        <v>0</v>
      </c>
      <c r="G32" s="160"/>
      <c r="P32">
        <f>P28/96</f>
        <v>2.1875</v>
      </c>
    </row>
    <row r="33" spans="1:10" ht="26.25">
      <c r="A33" s="168"/>
      <c r="B33" s="14" t="s">
        <v>25</v>
      </c>
      <c r="C33" s="30" t="s">
        <v>26</v>
      </c>
      <c r="D33" s="141">
        <v>2</v>
      </c>
      <c r="E33" s="160"/>
      <c r="F33" s="13">
        <v>0</v>
      </c>
      <c r="G33" s="160"/>
      <c r="J33">
        <f>SUM(J28:J31)</f>
        <v>96</v>
      </c>
    </row>
    <row r="34" spans="1:10" ht="60.75">
      <c r="A34" s="168"/>
      <c r="B34" s="14" t="s">
        <v>27</v>
      </c>
      <c r="C34" s="32" t="s">
        <v>28</v>
      </c>
      <c r="D34" s="141">
        <v>2</v>
      </c>
      <c r="E34" s="160"/>
      <c r="F34" s="13">
        <v>0</v>
      </c>
      <c r="G34" s="160"/>
      <c r="J34">
        <f>J33/96</f>
        <v>1</v>
      </c>
    </row>
    <row r="35" spans="1:7" ht="60.75">
      <c r="A35" s="251" t="s">
        <v>29</v>
      </c>
      <c r="B35" s="159" t="s">
        <v>30</v>
      </c>
      <c r="C35" s="32" t="s">
        <v>250</v>
      </c>
      <c r="D35" s="141">
        <v>30</v>
      </c>
      <c r="E35" s="165">
        <v>50</v>
      </c>
      <c r="F35" s="6">
        <v>11.25</v>
      </c>
      <c r="G35" s="165">
        <f>SUM(F35:F38)</f>
        <v>14.25</v>
      </c>
    </row>
    <row r="36" spans="1:10" ht="64.5">
      <c r="A36" s="252"/>
      <c r="B36" s="159"/>
      <c r="C36" s="14" t="s">
        <v>251</v>
      </c>
      <c r="D36" s="141">
        <v>10</v>
      </c>
      <c r="E36" s="166"/>
      <c r="F36" s="6">
        <v>1.67</v>
      </c>
      <c r="G36" s="166"/>
      <c r="J36" t="s">
        <v>271</v>
      </c>
    </row>
    <row r="37" spans="1:13" ht="51.75">
      <c r="A37" s="252"/>
      <c r="B37" s="163" t="s">
        <v>31</v>
      </c>
      <c r="C37" s="14" t="s">
        <v>255</v>
      </c>
      <c r="D37" s="141">
        <v>10</v>
      </c>
      <c r="E37" s="166"/>
      <c r="F37" s="6">
        <v>0.33</v>
      </c>
      <c r="G37" s="166"/>
      <c r="J37" t="s">
        <v>272</v>
      </c>
      <c r="K37">
        <v>2019</v>
      </c>
      <c r="M37" t="s">
        <v>274</v>
      </c>
    </row>
    <row r="38" spans="1:10" ht="90">
      <c r="A38" s="253"/>
      <c r="B38" s="164"/>
      <c r="C38" s="14" t="s">
        <v>252</v>
      </c>
      <c r="D38" s="141">
        <v>10</v>
      </c>
      <c r="E38" s="167"/>
      <c r="F38" s="6">
        <v>1</v>
      </c>
      <c r="G38" s="167"/>
      <c r="J38" t="s">
        <v>273</v>
      </c>
    </row>
    <row r="39" spans="1:7" ht="64.5" customHeight="1">
      <c r="A39" s="16"/>
      <c r="B39" s="17"/>
      <c r="C39" s="18"/>
      <c r="D39" s="19"/>
      <c r="E39" s="20"/>
      <c r="F39" s="21"/>
      <c r="G39" s="19"/>
    </row>
    <row r="40" spans="1:7" ht="15">
      <c r="A40" s="16"/>
      <c r="B40" s="17"/>
      <c r="C40" s="18"/>
      <c r="D40" s="19"/>
      <c r="E40" s="20"/>
      <c r="F40" s="21"/>
      <c r="G40" s="19"/>
    </row>
    <row r="41" spans="1:7" ht="51.75" customHeight="1">
      <c r="A41" s="16"/>
      <c r="B41" s="17"/>
      <c r="C41" s="18"/>
      <c r="D41" s="19"/>
      <c r="E41" s="20"/>
      <c r="F41" s="21"/>
      <c r="G41" s="19"/>
    </row>
    <row r="42" spans="1:7" ht="15">
      <c r="A42" s="16"/>
      <c r="B42" s="17"/>
      <c r="C42" s="18"/>
      <c r="D42" s="19"/>
      <c r="E42" s="20"/>
      <c r="F42" s="21"/>
      <c r="G42" s="19"/>
    </row>
    <row r="43" spans="1:7" ht="15">
      <c r="A43" s="16"/>
      <c r="B43" s="17"/>
      <c r="C43" s="18"/>
      <c r="D43" s="19"/>
      <c r="E43" s="20"/>
      <c r="F43" s="21"/>
      <c r="G43" s="19"/>
    </row>
    <row r="44" ht="15">
      <c r="D44" s="2"/>
    </row>
    <row r="45" ht="15">
      <c r="D45" s="2"/>
    </row>
    <row r="46" spans="1:7" ht="15" customHeight="1">
      <c r="A46" s="143" t="s">
        <v>2</v>
      </c>
      <c r="B46" s="143" t="s">
        <v>3</v>
      </c>
      <c r="C46" s="143" t="s">
        <v>4</v>
      </c>
      <c r="D46" s="5" t="s">
        <v>5</v>
      </c>
      <c r="E46" s="5" t="s">
        <v>6</v>
      </c>
      <c r="F46" s="5" t="s">
        <v>5</v>
      </c>
      <c r="G46" s="5" t="s">
        <v>6</v>
      </c>
    </row>
    <row r="47" spans="1:7" ht="64.5">
      <c r="A47" s="161" t="s">
        <v>32</v>
      </c>
      <c r="B47" s="163" t="s">
        <v>33</v>
      </c>
      <c r="C47" s="14" t="s">
        <v>34</v>
      </c>
      <c r="D47" s="141">
        <v>2</v>
      </c>
      <c r="E47" s="165">
        <v>10</v>
      </c>
      <c r="F47" s="6">
        <v>1</v>
      </c>
      <c r="G47" s="165">
        <f>SUM(F47:F51)</f>
        <v>3.75</v>
      </c>
    </row>
    <row r="48" spans="1:7" ht="77.25">
      <c r="A48" s="162"/>
      <c r="B48" s="164"/>
      <c r="C48" s="14" t="s">
        <v>35</v>
      </c>
      <c r="D48" s="141">
        <v>2</v>
      </c>
      <c r="E48" s="166"/>
      <c r="F48" s="6">
        <v>0</v>
      </c>
      <c r="G48" s="166"/>
    </row>
    <row r="49" spans="1:7" ht="15" customHeight="1">
      <c r="A49" s="162"/>
      <c r="B49" s="163" t="s">
        <v>36</v>
      </c>
      <c r="C49" s="14" t="s">
        <v>37</v>
      </c>
      <c r="D49" s="141">
        <v>2</v>
      </c>
      <c r="E49" s="166"/>
      <c r="F49" s="6">
        <v>2</v>
      </c>
      <c r="G49" s="166"/>
    </row>
    <row r="50" spans="1:7" ht="64.5">
      <c r="A50" s="162"/>
      <c r="B50" s="164"/>
      <c r="C50" s="14" t="s">
        <v>38</v>
      </c>
      <c r="D50" s="141">
        <v>2</v>
      </c>
      <c r="E50" s="166"/>
      <c r="F50" s="6">
        <v>0.75</v>
      </c>
      <c r="G50" s="166"/>
    </row>
    <row r="51" spans="1:7" ht="15" customHeight="1">
      <c r="A51" s="162"/>
      <c r="B51" s="22" t="s">
        <v>39</v>
      </c>
      <c r="C51" s="26" t="s">
        <v>40</v>
      </c>
      <c r="D51" s="142">
        <v>2</v>
      </c>
      <c r="E51" s="166"/>
      <c r="F51" s="6">
        <v>0</v>
      </c>
      <c r="G51" s="167"/>
    </row>
    <row r="52" spans="1:7" ht="15" customHeight="1">
      <c r="A52" s="154" t="s">
        <v>41</v>
      </c>
      <c r="B52" s="154"/>
      <c r="C52" s="154"/>
      <c r="D52" s="154"/>
      <c r="E52" s="6">
        <v>100</v>
      </c>
      <c r="F52" s="6"/>
      <c r="G52" s="6">
        <f>SUM(G18:G38,F47:F51)</f>
        <v>39.68</v>
      </c>
    </row>
    <row r="53" ht="15">
      <c r="D53" s="2"/>
    </row>
    <row r="56" spans="2:6" ht="15">
      <c r="B56" s="260" t="s">
        <v>50</v>
      </c>
      <c r="C56" s="261" t="s">
        <v>234</v>
      </c>
      <c r="D56" s="261">
        <v>20831213815</v>
      </c>
      <c r="E56" s="261"/>
      <c r="F56" s="261" t="s">
        <v>264</v>
      </c>
    </row>
    <row r="57" spans="2:6" ht="15">
      <c r="B57" s="255" t="s">
        <v>51</v>
      </c>
      <c r="C57" s="256" t="s">
        <v>52</v>
      </c>
      <c r="D57" s="257" t="s">
        <v>53</v>
      </c>
      <c r="E57" s="258" t="s">
        <v>54</v>
      </c>
      <c r="F57" s="255" t="s">
        <v>55</v>
      </c>
    </row>
    <row r="58" spans="2:6" ht="15">
      <c r="B58" s="33" t="s">
        <v>56</v>
      </c>
      <c r="C58" s="34" t="s">
        <v>279</v>
      </c>
      <c r="D58" s="36">
        <v>3</v>
      </c>
      <c r="E58" s="37">
        <v>3</v>
      </c>
      <c r="F58" s="38" t="s">
        <v>57</v>
      </c>
    </row>
    <row r="59" spans="2:6" ht="25.5">
      <c r="B59" s="33" t="s">
        <v>56</v>
      </c>
      <c r="C59" s="34" t="s">
        <v>280</v>
      </c>
      <c r="D59" s="36">
        <v>5</v>
      </c>
      <c r="E59" s="38">
        <v>3</v>
      </c>
      <c r="F59" s="38" t="s">
        <v>57</v>
      </c>
    </row>
    <row r="60" spans="2:6" ht="15">
      <c r="B60" s="33" t="s">
        <v>56</v>
      </c>
      <c r="C60" s="39" t="s">
        <v>281</v>
      </c>
      <c r="D60" s="40">
        <v>4</v>
      </c>
      <c r="E60" s="41">
        <v>3</v>
      </c>
      <c r="F60" s="38" t="s">
        <v>58</v>
      </c>
    </row>
    <row r="61" spans="2:6" ht="15">
      <c r="B61" s="33" t="s">
        <v>284</v>
      </c>
      <c r="C61" s="34" t="s">
        <v>282</v>
      </c>
      <c r="D61" s="36">
        <v>3</v>
      </c>
      <c r="E61" s="37">
        <v>4</v>
      </c>
      <c r="F61" s="38" t="s">
        <v>58</v>
      </c>
    </row>
    <row r="62" spans="2:6" ht="25.5">
      <c r="B62" s="33" t="s">
        <v>56</v>
      </c>
      <c r="C62" s="34" t="s">
        <v>283</v>
      </c>
      <c r="D62" s="36">
        <v>3</v>
      </c>
      <c r="E62" s="37">
        <v>4</v>
      </c>
      <c r="F62" s="38" t="s">
        <v>60</v>
      </c>
    </row>
    <row r="63" spans="2:6" ht="15">
      <c r="B63" s="35"/>
      <c r="C63" s="35"/>
      <c r="D63" s="38">
        <f>SUM(D58:D62)</f>
        <v>18</v>
      </c>
      <c r="E63" s="35"/>
      <c r="F63" s="35"/>
    </row>
    <row r="66" spans="2:6" ht="15">
      <c r="B66" s="260" t="s">
        <v>50</v>
      </c>
      <c r="C66" s="261" t="s">
        <v>234</v>
      </c>
      <c r="D66" s="261">
        <v>20831213815</v>
      </c>
      <c r="E66" s="261"/>
      <c r="F66" s="261" t="s">
        <v>266</v>
      </c>
    </row>
    <row r="67" spans="2:6" ht="15">
      <c r="B67" s="255" t="s">
        <v>51</v>
      </c>
      <c r="C67" s="256" t="s">
        <v>52</v>
      </c>
      <c r="D67" s="257" t="s">
        <v>53</v>
      </c>
      <c r="E67" s="258" t="s">
        <v>54</v>
      </c>
      <c r="F67" s="255" t="s">
        <v>55</v>
      </c>
    </row>
    <row r="68" spans="2:6" ht="38.25">
      <c r="B68" s="33" t="s">
        <v>56</v>
      </c>
      <c r="C68" s="34" t="s">
        <v>285</v>
      </c>
      <c r="D68" s="36">
        <v>6</v>
      </c>
      <c r="E68" s="37">
        <v>3</v>
      </c>
      <c r="F68" s="38" t="s">
        <v>58</v>
      </c>
    </row>
    <row r="69" spans="2:6" ht="38.25">
      <c r="B69" s="33" t="s">
        <v>56</v>
      </c>
      <c r="C69" s="34" t="s">
        <v>286</v>
      </c>
      <c r="D69" s="36">
        <v>5</v>
      </c>
      <c r="E69" s="38">
        <v>3</v>
      </c>
      <c r="F69" s="38" t="s">
        <v>290</v>
      </c>
    </row>
    <row r="70" spans="2:6" ht="25.5">
      <c r="B70" s="33" t="s">
        <v>56</v>
      </c>
      <c r="C70" s="39" t="s">
        <v>287</v>
      </c>
      <c r="D70" s="40">
        <v>3</v>
      </c>
      <c r="E70" s="41">
        <v>3</v>
      </c>
      <c r="F70" s="38" t="s">
        <v>290</v>
      </c>
    </row>
    <row r="71" spans="2:6" ht="25.5">
      <c r="B71" s="33" t="s">
        <v>56</v>
      </c>
      <c r="C71" s="39" t="s">
        <v>288</v>
      </c>
      <c r="D71" s="36">
        <v>3</v>
      </c>
      <c r="E71" s="37">
        <v>4</v>
      </c>
      <c r="F71" s="38" t="s">
        <v>290</v>
      </c>
    </row>
    <row r="72" spans="2:6" ht="38.25">
      <c r="B72" s="33" t="s">
        <v>56</v>
      </c>
      <c r="C72" s="39" t="s">
        <v>289</v>
      </c>
      <c r="D72" s="36">
        <v>3</v>
      </c>
      <c r="E72" s="37">
        <v>4</v>
      </c>
      <c r="F72" s="38" t="s">
        <v>290</v>
      </c>
    </row>
    <row r="73" spans="2:6" ht="15">
      <c r="B73" s="35"/>
      <c r="C73" s="35"/>
      <c r="D73" s="38">
        <f>SUM(D68:D72)</f>
        <v>20</v>
      </c>
      <c r="E73" s="35"/>
      <c r="F73" s="35"/>
    </row>
  </sheetData>
  <mergeCells count="19">
    <mergeCell ref="G47:G51"/>
    <mergeCell ref="B49:B50"/>
    <mergeCell ref="A52:D52"/>
    <mergeCell ref="A18:A34"/>
    <mergeCell ref="B18:B20"/>
    <mergeCell ref="E18:E24"/>
    <mergeCell ref="G18:G24"/>
    <mergeCell ref="B21:B24"/>
    <mergeCell ref="E25:E34"/>
    <mergeCell ref="G25:G34"/>
    <mergeCell ref="B26:B27"/>
    <mergeCell ref="A35:A38"/>
    <mergeCell ref="B35:B36"/>
    <mergeCell ref="E35:E38"/>
    <mergeCell ref="G35:G38"/>
    <mergeCell ref="B37:B38"/>
    <mergeCell ref="A47:A51"/>
    <mergeCell ref="B47:B48"/>
    <mergeCell ref="E47:E5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31"/>
  <sheetViews>
    <sheetView workbookViewId="0" topLeftCell="A1">
      <selection activeCell="B15" sqref="B15:B18"/>
    </sheetView>
  </sheetViews>
  <sheetFormatPr defaultColWidth="11.421875" defaultRowHeight="15"/>
  <cols>
    <col min="1" max="1" width="7.421875" style="0" customWidth="1"/>
    <col min="2" max="2" width="36.7109375" style="0" bestFit="1" customWidth="1"/>
    <col min="3" max="3" width="21.28125" style="0" customWidth="1"/>
    <col min="4" max="4" width="18.00390625" style="0" customWidth="1"/>
    <col min="5" max="5" width="18.57421875" style="0" customWidth="1"/>
  </cols>
  <sheetData>
    <row r="10" spans="4:6" ht="15.75">
      <c r="D10" s="64" t="s">
        <v>75</v>
      </c>
      <c r="E10" s="21"/>
      <c r="F10" s="21"/>
    </row>
    <row r="11" spans="2:6" ht="15.75">
      <c r="B11" s="21"/>
      <c r="D11" s="64" t="s">
        <v>76</v>
      </c>
      <c r="E11" s="21"/>
      <c r="F11" s="21"/>
    </row>
    <row r="12" ht="26.25">
      <c r="C12" s="49"/>
    </row>
    <row r="14" spans="1:6" ht="75">
      <c r="A14" s="45" t="s">
        <v>71</v>
      </c>
      <c r="B14" s="45" t="s">
        <v>72</v>
      </c>
      <c r="C14" s="46" t="s">
        <v>7</v>
      </c>
      <c r="D14" s="46" t="s">
        <v>29</v>
      </c>
      <c r="E14" s="46" t="s">
        <v>73</v>
      </c>
      <c r="F14" s="46" t="s">
        <v>74</v>
      </c>
    </row>
    <row r="15" spans="1:6" ht="15">
      <c r="A15" s="44">
        <v>1</v>
      </c>
      <c r="B15" t="s">
        <v>292</v>
      </c>
      <c r="C15" s="47">
        <f>CASTILLO!G6+CASTILLO!G13</f>
        <v>31.29</v>
      </c>
      <c r="D15" s="44">
        <f>CASTILLO!G23</f>
        <v>19.67</v>
      </c>
      <c r="E15" s="44">
        <f>CASTILLO!G35</f>
        <v>2</v>
      </c>
      <c r="F15" s="50">
        <f>SUM(C15:E15)</f>
        <v>52.96</v>
      </c>
    </row>
    <row r="16" spans="1:6" ht="15">
      <c r="A16" s="44">
        <v>2</v>
      </c>
      <c r="B16" s="44" t="s">
        <v>238</v>
      </c>
      <c r="C16" s="47">
        <f>FLORES!G16+FLORES!G23</f>
        <v>20.75</v>
      </c>
      <c r="D16" s="44">
        <f>FLORES!G33</f>
        <v>36.65</v>
      </c>
      <c r="E16" s="44">
        <f>FLORES!G45</f>
        <v>2</v>
      </c>
      <c r="F16" s="50">
        <f aca="true" t="shared" si="0" ref="F16:F18">SUM(C16:E16)</f>
        <v>59.4</v>
      </c>
    </row>
    <row r="17" spans="1:6" ht="15">
      <c r="A17" s="44">
        <v>3</v>
      </c>
      <c r="B17" s="44" t="s">
        <v>293</v>
      </c>
      <c r="C17" s="47">
        <f>PINEDO!G9+PINEDO!G16</f>
        <v>20.18</v>
      </c>
      <c r="D17" s="47">
        <f>PINEDO!G26</f>
        <v>14.25</v>
      </c>
      <c r="E17" s="47">
        <f>PINEDO!G38</f>
        <v>3.75</v>
      </c>
      <c r="F17" s="50">
        <f t="shared" si="0"/>
        <v>38.18</v>
      </c>
    </row>
    <row r="18" spans="1:6" ht="15">
      <c r="A18" s="44">
        <v>4</v>
      </c>
      <c r="B18" t="s">
        <v>294</v>
      </c>
      <c r="C18" s="47">
        <f>GUEVARA!G16+GUEVARA!G23</f>
        <v>20</v>
      </c>
      <c r="D18" s="44">
        <f>GUEVARA!G33</f>
        <v>33</v>
      </c>
      <c r="E18" s="44">
        <f>GUEVARA!G39</f>
        <v>0</v>
      </c>
      <c r="F18" s="50">
        <f t="shared" si="0"/>
        <v>53</v>
      </c>
    </row>
    <row r="19" spans="1:6" ht="15">
      <c r="A19" s="44">
        <v>5</v>
      </c>
      <c r="B19" s="44"/>
      <c r="C19" s="47"/>
      <c r="D19" s="52"/>
      <c r="E19" s="52"/>
      <c r="F19" s="54"/>
    </row>
    <row r="20" spans="1:6" ht="15">
      <c r="A20" s="44">
        <v>6</v>
      </c>
      <c r="B20" s="44"/>
      <c r="C20" s="47"/>
      <c r="D20" s="44"/>
      <c r="E20" s="44"/>
      <c r="F20" s="50"/>
    </row>
    <row r="21" spans="1:6" ht="15">
      <c r="A21" s="44">
        <v>7</v>
      </c>
      <c r="B21" s="44"/>
      <c r="C21" s="47"/>
      <c r="D21" s="44"/>
      <c r="E21" s="44"/>
      <c r="F21" s="50"/>
    </row>
    <row r="22" spans="1:6" ht="15">
      <c r="A22" s="44">
        <v>8</v>
      </c>
      <c r="B22" s="44"/>
      <c r="C22" s="51"/>
      <c r="D22" s="51"/>
      <c r="E22" s="51"/>
      <c r="F22" s="53"/>
    </row>
    <row r="23" ht="15">
      <c r="C23" s="48"/>
    </row>
    <row r="24" ht="15">
      <c r="C24" s="48"/>
    </row>
    <row r="25" ht="15">
      <c r="C25" s="48"/>
    </row>
    <row r="26" ht="15">
      <c r="C26" s="48"/>
    </row>
    <row r="27" ht="15">
      <c r="C27" s="48"/>
    </row>
    <row r="28" ht="15">
      <c r="C28" s="48"/>
    </row>
    <row r="29" ht="15">
      <c r="C29" s="48"/>
    </row>
    <row r="30" ht="15">
      <c r="C30" s="48"/>
    </row>
    <row r="31" ht="15">
      <c r="C31" s="2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ABC</cp:lastModifiedBy>
  <cp:lastPrinted>2024-02-12T19:18:04Z</cp:lastPrinted>
  <dcterms:created xsi:type="dcterms:W3CDTF">2019-02-20T15:00:59Z</dcterms:created>
  <dcterms:modified xsi:type="dcterms:W3CDTF">2024-02-12T20:47:39Z</dcterms:modified>
  <cp:category/>
  <cp:version/>
  <cp:contentType/>
  <cp:contentStatus/>
</cp:coreProperties>
</file>